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M:\POL-PLA\ACC\CC\R&amp;C\Renewable Fuels Standard\Website Updates\2025\Validation Certificate Form\"/>
    </mc:Choice>
  </mc:AlternateContent>
  <xr:revisionPtr revIDLastSave="0" documentId="13_ncr:1_{32A1CEF5-86D2-4826-AD94-BB2BD2A5C070}" xr6:coauthVersionLast="47" xr6:coauthVersionMax="47" xr10:uidLastSave="{00000000-0000-0000-0000-000000000000}"/>
  <bookViews>
    <workbookView xWindow="-110" yWindow="-110" windowWidth="19420" windowHeight="10420" tabRatio="848" xr2:uid="{00000000-000D-0000-FFFF-FFFF00000000}"/>
  </bookViews>
  <sheets>
    <sheet name="Instructions" sheetId="133" r:id="rId1"/>
    <sheet name="Section A2" sheetId="70" state="hidden" r:id="rId2"/>
    <sheet name="Section A1" sheetId="187" r:id="rId3"/>
    <sheet name="Configuration" sheetId="184" state="hidden" r:id="rId4"/>
  </sheets>
  <definedNames>
    <definedName name="FuelProviders">Configuration!$AF$4:$AF$67</definedName>
    <definedName name="Pathway">Configuration!$I$4:$I$43</definedName>
    <definedName name="Pathways">Configuration!$I$4:$K$47</definedName>
    <definedName name="Types">Configuration!$H$4:$H$43</definedName>
    <definedName name="Validators">Configuration!$Q$4:$AA$9</definedName>
    <definedName name="Validators_FN">Configuration!$Q$4:$Q$10</definedName>
    <definedName name="Validators_LN">Configuration!$R$4:$R$10</definedName>
  </definedNames>
  <calcPr calcId="191029" iterate="1" iterateCount="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2" i="187" l="1"/>
  <c r="A1" i="187" l="1"/>
  <c r="K17" i="187" l="1"/>
  <c r="K16" i="187"/>
  <c r="K22" i="187" s="1"/>
  <c r="K23" i="187" l="1"/>
  <c r="B109" i="187" s="1"/>
  <c r="K24" i="187" l="1"/>
  <c r="B103" i="187"/>
  <c r="K19" i="187"/>
  <c r="J24" i="184"/>
  <c r="I24" i="184"/>
  <c r="I19" i="184" l="1"/>
  <c r="I5" i="184"/>
  <c r="J5" i="184" l="1"/>
  <c r="I20" i="184"/>
  <c r="R27" i="184" l="1"/>
  <c r="Q27" i="184"/>
  <c r="R26" i="184"/>
  <c r="Q26" i="184"/>
  <c r="R24" i="184"/>
  <c r="Q24" i="184"/>
  <c r="R21" i="184"/>
  <c r="Q21" i="184"/>
  <c r="B95" i="187" l="1"/>
  <c r="B97" i="187" l="1"/>
  <c r="B99" i="187"/>
  <c r="E99" i="187" l="1"/>
  <c r="R5" i="184" l="1"/>
  <c r="Q5" i="184"/>
  <c r="Q9" i="184"/>
  <c r="Q8" i="184"/>
  <c r="Q7" i="184"/>
  <c r="Q6" i="184"/>
  <c r="Q4" i="184"/>
  <c r="R9" i="184"/>
  <c r="R8" i="184"/>
  <c r="R7" i="184"/>
  <c r="R6" i="184"/>
  <c r="R4" i="184"/>
  <c r="D45" i="70" l="1"/>
  <c r="B97" i="70" s="1"/>
  <c r="B49" i="70"/>
  <c r="D47" i="70"/>
  <c r="B47" i="70"/>
  <c r="B88" i="70"/>
  <c r="B94" i="70"/>
  <c r="B119" i="187" l="1"/>
  <c r="B104" i="70"/>
  <c r="J99" i="187"/>
  <c r="J95" i="187" l="1"/>
  <c r="J97" i="187"/>
  <c r="J96" i="187"/>
  <c r="H84" i="70"/>
  <c r="L95" i="187" l="1"/>
  <c r="H85" i="70"/>
  <c r="H83" i="70"/>
  <c r="H86" i="70"/>
  <c r="H75" i="70"/>
  <c r="H76" i="70"/>
  <c r="H74" i="70"/>
  <c r="H77" i="70"/>
  <c r="H68" i="70"/>
  <c r="H67" i="70"/>
  <c r="H66" i="70"/>
  <c r="H65" i="70"/>
  <c r="B84" i="70"/>
  <c r="B83" i="70"/>
  <c r="B75" i="70"/>
  <c r="B74" i="70"/>
  <c r="B66" i="70"/>
  <c r="B65" i="70"/>
  <c r="I37" i="184"/>
  <c r="J37" i="184"/>
  <c r="I36" i="184"/>
  <c r="J36" i="184"/>
  <c r="I35" i="184"/>
  <c r="J35" i="184"/>
  <c r="I34" i="184"/>
  <c r="J34" i="184"/>
  <c r="I33" i="184"/>
  <c r="J33" i="184"/>
  <c r="I31" i="184"/>
  <c r="J31" i="184"/>
  <c r="I30" i="184"/>
  <c r="J30" i="184"/>
  <c r="I29" i="184"/>
  <c r="J29" i="184"/>
  <c r="I28" i="184"/>
  <c r="J28" i="184"/>
  <c r="I26" i="184"/>
  <c r="J26" i="184"/>
  <c r="J21" i="184"/>
  <c r="I21" i="184"/>
  <c r="J20" i="184"/>
  <c r="J19" i="184"/>
  <c r="J18" i="184"/>
  <c r="J17" i="184"/>
  <c r="J16" i="184"/>
  <c r="I18" i="184"/>
  <c r="I17" i="184"/>
  <c r="I16" i="184"/>
  <c r="J12" i="184"/>
  <c r="J11" i="184"/>
  <c r="I12" i="184"/>
  <c r="I11" i="184"/>
  <c r="J10" i="184"/>
  <c r="I10" i="184"/>
  <c r="J9" i="184"/>
  <c r="I9" i="184"/>
  <c r="I8" i="184"/>
  <c r="J8" i="184"/>
  <c r="J7" i="184"/>
  <c r="I7" i="184"/>
  <c r="I6" i="184"/>
  <c r="J6" i="184"/>
  <c r="J4" i="184"/>
  <c r="I4" i="184"/>
  <c r="F75" i="187" l="1"/>
  <c r="F73" i="187"/>
  <c r="D73" i="187"/>
  <c r="D72" i="70"/>
  <c r="D81" i="70"/>
  <c r="B61" i="70"/>
  <c r="D75" i="187"/>
  <c r="D91" i="187"/>
  <c r="D83" i="187"/>
  <c r="F85" i="187"/>
  <c r="F77" i="187"/>
  <c r="D89" i="187"/>
  <c r="D81" i="187"/>
  <c r="F91" i="187"/>
  <c r="F83" i="187"/>
  <c r="D87" i="187"/>
  <c r="D79" i="187"/>
  <c r="F89" i="187"/>
  <c r="F81" i="187"/>
  <c r="D85" i="187"/>
  <c r="D77" i="187"/>
  <c r="F87" i="187"/>
  <c r="F79" i="187"/>
  <c r="D63" i="70"/>
  <c r="B70" i="70"/>
  <c r="B79" i="70"/>
  <c r="L99" i="187"/>
  <c r="J74" i="70"/>
  <c r="D75" i="70" s="1"/>
  <c r="J83" i="70"/>
  <c r="D84" i="70" s="1"/>
  <c r="J65" i="70"/>
  <c r="D66" i="70" s="1"/>
</calcChain>
</file>

<file path=xl/sharedStrings.xml><?xml version="1.0" encoding="utf-8"?>
<sst xmlns="http://schemas.openxmlformats.org/spreadsheetml/2006/main" count="669" uniqueCount="369">
  <si>
    <t>Telephone Number (eg. 780-123-4567 ext 8)</t>
  </si>
  <si>
    <t>Fax Number (eg. 780-123-4567)</t>
  </si>
  <si>
    <t>SGER Consolidated Form v3.0 (2012)</t>
  </si>
  <si>
    <t>1.</t>
  </si>
  <si>
    <t>2.</t>
  </si>
  <si>
    <t>Introduction</t>
  </si>
  <si>
    <t>Legal Authority</t>
  </si>
  <si>
    <t>3.</t>
  </si>
  <si>
    <t>City/District/Municipality/County</t>
  </si>
  <si>
    <t>Country</t>
  </si>
  <si>
    <t>10025 106 Street</t>
  </si>
  <si>
    <t>Postal Code</t>
  </si>
  <si>
    <t>First Name</t>
  </si>
  <si>
    <t>Last Name</t>
  </si>
  <si>
    <t>E-mail Address</t>
  </si>
  <si>
    <t>Mailing Address</t>
  </si>
  <si>
    <t>12th Floor, Baker Center</t>
  </si>
  <si>
    <t>Edmonton, AB</t>
  </si>
  <si>
    <t>T5J 1G4</t>
  </si>
  <si>
    <t>Completion Instructions</t>
  </si>
  <si>
    <t>4.</t>
  </si>
  <si>
    <t>5.</t>
  </si>
  <si>
    <t>6.</t>
  </si>
  <si>
    <t>7.</t>
  </si>
  <si>
    <t>8.</t>
  </si>
  <si>
    <t>Submission Address</t>
  </si>
  <si>
    <t>Submit electronic documents to:</t>
  </si>
  <si>
    <t>9.</t>
  </si>
  <si>
    <t>For items that are not applicable, check off the associated N/A checkbox or enter 'N/A' in the field itself if a checkbox is not available.</t>
  </si>
  <si>
    <t>Use the tabs below to navigate through the sections of this form.</t>
  </si>
  <si>
    <t>Ms.</t>
  </si>
  <si>
    <t>Mr.</t>
  </si>
  <si>
    <t>Mrs.</t>
  </si>
  <si>
    <t>Dr.</t>
  </si>
  <si>
    <t>Title</t>
  </si>
  <si>
    <t>Miss</t>
  </si>
  <si>
    <r>
      <t xml:space="preserve">Complete all applicable sections of this form. Questions can be submitted to </t>
    </r>
    <r>
      <rPr>
        <u/>
        <sz val="9"/>
        <color indexed="12"/>
        <rFont val="Arial"/>
        <family val="2"/>
      </rPr>
      <t>fuel.ghg@gov.ab.ca</t>
    </r>
  </si>
  <si>
    <t>Review and check all entered values for errors.</t>
  </si>
  <si>
    <t>fuel.ghg@gov.ab.ca</t>
  </si>
  <si>
    <t>Validator’s Company Name (if applicable)</t>
  </si>
  <si>
    <t>Has the Director authorized the Validator to work in AB?</t>
  </si>
  <si>
    <t>Province/State</t>
  </si>
  <si>
    <t>Section 1 - Dates</t>
  </si>
  <si>
    <t>Section 1 - Fuel Production Facility Information</t>
  </si>
  <si>
    <t>Biofuel Facility's Legal Name</t>
  </si>
  <si>
    <t>Biofuel Facility's Physical Location</t>
  </si>
  <si>
    <t>Contact Person's Title</t>
  </si>
  <si>
    <t>Contact Person's First Name</t>
  </si>
  <si>
    <t>Contact Person's Last Name</t>
  </si>
  <si>
    <t>Effective date (Month dd, yyyy)</t>
  </si>
  <si>
    <t>Submission date (Month dd, yyyy)</t>
  </si>
  <si>
    <t>Section 2 - Renewable Fuel Provider Information</t>
  </si>
  <si>
    <t>Renewable Fuel Provider's Legal Name</t>
  </si>
  <si>
    <t>Contact’s Company Name (if applicable)</t>
  </si>
  <si>
    <t>Section 3 - Greenhouse Gas Validator Information</t>
  </si>
  <si>
    <t>Section 4 - Validation</t>
  </si>
  <si>
    <t>Ethanol from Wheat</t>
  </si>
  <si>
    <t>Western Canadian produced feedstock</t>
  </si>
  <si>
    <t>Pass</t>
  </si>
  <si>
    <t>AEWH-CAWC-XX-100-00-00</t>
  </si>
  <si>
    <t>AB</t>
  </si>
  <si>
    <t>Biomass processing fuel</t>
  </si>
  <si>
    <t> Western Canadian produced feedstock</t>
  </si>
  <si>
    <t>AEWH-CAWC-XX-205-06-00</t>
  </si>
  <si>
    <t> Natural gas processing fuel</t>
  </si>
  <si>
    <t>SK</t>
  </si>
  <si>
    <t> Equal to or less than 16.1 MJ of natural gas per litre</t>
  </si>
  <si>
    <t>MB</t>
  </si>
  <si>
    <t> Equal to or less than 0.50 kWh of electricity per litre</t>
  </si>
  <si>
    <t>Not a Pass</t>
  </si>
  <si>
    <t>n/a</t>
  </si>
  <si>
    <t> More than 16.1 MJ of natural gas per litre</t>
  </si>
  <si>
    <t> More than 0.50 kWh of electricity per litre</t>
  </si>
  <si>
    <t>Ethanol from Barley</t>
  </si>
  <si>
    <t>AEBA-CAWC-XX-100-00-00</t>
  </si>
  <si>
    <t>AEBA-CAWC-XX-206-06-00</t>
  </si>
  <si>
    <t> Equal to or less than 16.3 MJ of natural gas per litre</t>
  </si>
  <si>
    <t> More than 16.3 MJ of natural gas per litre</t>
  </si>
  <si>
    <t>Ethanol from Sugar Beet</t>
  </si>
  <si>
    <t> Anywhere produced feedstock</t>
  </si>
  <si>
    <t>AESB-XXXX-XX-100-00-00</t>
  </si>
  <si>
    <t>Ethanol from Corn</t>
  </si>
  <si>
    <t>Eastern Canadian produced feedstock</t>
  </si>
  <si>
    <t>AECN-CAEC-XX-100-00-00</t>
  </si>
  <si>
    <t> Ethanol shipped to Alberta</t>
  </si>
  <si>
    <t> Eastern Canadian produced feedstock</t>
  </si>
  <si>
    <t>AECN-CAEC-XX-204-04-00</t>
  </si>
  <si>
    <t> Equal to or less than 15MJ of natural gas per litre</t>
  </si>
  <si>
    <t> Equal to or less than 0.30 kWh of electricity per litre</t>
  </si>
  <si>
    <t> More than 15 MJ of natural gas per litre</t>
  </si>
  <si>
    <t> More than 0.30 kWh of electricity per litre</t>
  </si>
  <si>
    <t> US produced feedstock</t>
  </si>
  <si>
    <t>AECN-USXX-XX-100-00-00</t>
  </si>
  <si>
    <t>US produced feedstock</t>
  </si>
  <si>
    <t>AECN-USXX-XX-202-03-00</t>
  </si>
  <si>
    <t> Equal to or less than 11 MJ of natural gas per litre</t>
  </si>
  <si>
    <t> Equal to or less than 0.25 kWh of electricity per litre</t>
  </si>
  <si>
    <t> More than 11 MJ of Natural Gas per litre</t>
  </si>
  <si>
    <t> More than 0.25 kWh of electricity per litre</t>
  </si>
  <si>
    <t> Coal processing fuel</t>
  </si>
  <si>
    <t xml:space="preserve"> Western Canadian produced feedstock
 Fuel produced in Western Canada
 Equal to or less than 15 MJ of Natural Gas per litre
 Equal to or less than 0.40 kWh of electricity per litre,
 Products shipped to Alberta by rail </t>
  </si>
  <si>
    <t xml:space="preserve">AECN-CAWC-XX-204-05-01 </t>
  </si>
  <si>
    <t> Western Canadian produced feedstock 
 Fuel produced in Western Canada 
 Equal to or less than 14 MJ of Natural Gas per litre 
 Equal to or less than 0.40 kWh of electricity per litre, 
 Products shipped to Alberta by truck</t>
  </si>
  <si>
    <t>AECN-CAWC-XX-203-05-02</t>
  </si>
  <si>
    <t> US produced feedstock 
 Fuel produced in Western Canada 
 More than 15 MJ of Natural Gas per litre 
 More than 0.40 kWh of electricity per litre</t>
  </si>
  <si>
    <t> US produced feedstock 
 Fuel produced in Western Canada 
 Equal to or less than 7.8 MJ of Natural Gas per litre 
 Equal to or less than 0.40 kWh of electricity per litre 
 Products shipped by truck</t>
  </si>
  <si>
    <t xml:space="preserve">AECN-CAWC-IC-210-05-02 </t>
  </si>
  <si>
    <t> US produced feedstock 
 Fuel produced in Western Canada 
 Equal to or less than 10 MJ of Natural Gas per litre 
 Equal to or less than 0.40 kWh of electricity per litre. 
 Products shipped by rail.</t>
  </si>
  <si>
    <t> US produced feedstock 
 Fuel produced in Western Canada 
 More than 10 MJ of Natural Gas per litre 
 More than 0.40 kWh of electricity per litre 
 Products shipped by rail.</t>
  </si>
  <si>
    <t>Not a pass</t>
  </si>
  <si>
    <t> Anywhere produced feedstock 
 70% or more of processing fuel energy comes from waste heat</t>
  </si>
  <si>
    <t>AECN-CAWC-IC-206-10-00</t>
  </si>
  <si>
    <t> Fuel produced in Western Canada</t>
  </si>
  <si>
    <t> Electricity used from a local grid with more than 90% renewable power</t>
  </si>
  <si>
    <t> Equal to or less than 7kWh of electricity per litre</t>
  </si>
  <si>
    <t>Ethanol from Municipal Waste Materials</t>
  </si>
  <si>
    <t>AEMW-XXXX-XX-000-02-00</t>
  </si>
  <si>
    <t> Site not approved as a “renewable fuel feedstock type” under the guideline for municipal waste materials</t>
  </si>
  <si>
    <t>Ethanol from Sugar Cane</t>
  </si>
  <si>
    <t>AESC-BRAA-XX-100-00-00</t>
  </si>
  <si>
    <t> Feedstock produced in a location that was not in agricultural production on Jan 1, 2008 or on land that is not zoned for sugar cane expansion by the Brazilian government.</t>
  </si>
  <si>
    <t>Biodiesel from Canola</t>
  </si>
  <si>
    <t> Feedstock and fuel produced anywhere</t>
  </si>
  <si>
    <t>DBCA-XXXX-XX-000-00-00</t>
  </si>
  <si>
    <t>US</t>
  </si>
  <si>
    <t>Biodiesel from Corn Oil</t>
  </si>
  <si>
    <t>DBCG-XXXX-XX-000-00-00</t>
  </si>
  <si>
    <t>Biodiesel from Soy</t>
  </si>
  <si>
    <t>DBSY-XXXX-XX-000-00-00</t>
  </si>
  <si>
    <t>Biodiesel from Tallow</t>
  </si>
  <si>
    <t>DBTA-XXXX-XX-000-00-00</t>
  </si>
  <si>
    <t>Biodiesel from Yellow Grease</t>
  </si>
  <si>
    <t>DBYG-XXXX-XX-000-00-00</t>
  </si>
  <si>
    <t>Biodiesel from Palm</t>
  </si>
  <si>
    <t> Feedstock and fuel produced anywhere,</t>
  </si>
  <si>
    <t>DBPA-XXXX-XX-000-08-00</t>
  </si>
  <si>
    <t> Palm oil that is certified by an independent third party as not originating from plantings that, since November 2005, replaced primary forest.</t>
  </si>
  <si>
    <t>Hydro-treated Biofuel from Canola</t>
  </si>
  <si>
    <t>DHCA-XXXX-XX-000-00-00</t>
  </si>
  <si>
    <t>Hydro-treated Biofuel from Corn Oil</t>
  </si>
  <si>
    <t>DHCG-XXXX-XX-000-00-00</t>
  </si>
  <si>
    <t>Hydro-treated Biofuel from Soy</t>
  </si>
  <si>
    <t>DHSY-XXXX-XX-000-00-00</t>
  </si>
  <si>
    <t>Hydro-treated Biofuel From Tallow</t>
  </si>
  <si>
    <t>DHTA-XXXX-XX-000-00-00</t>
  </si>
  <si>
    <t>Hydro-treated Biofuel From Yellow Grease</t>
  </si>
  <si>
    <t>DHYG-XXXX-XX-000-00-00</t>
  </si>
  <si>
    <t>Hydro-treated Biofuel from Palm</t>
  </si>
  <si>
    <t>DHPA-XXXX-XX-000-08-00</t>
  </si>
  <si>
    <t>DHBW-XXXX-XX-000-13-00</t>
  </si>
  <si>
    <t> Palm oil that is sourced from plantations that are certified by either the Roundtable on Susatainable Palm Oil (RSPO) or International Sustainability and Carbon Certification (ISCC)</t>
  </si>
  <si>
    <t>Hydro-treated Biofuel from Waste Biogenic Oils</t>
  </si>
  <si>
    <t> Biogenic waste limited to feedstock from fish processing facilities and waste biogenic oils from the production of palm oil</t>
  </si>
  <si>
    <t>Name</t>
  </si>
  <si>
    <t>Description</t>
  </si>
  <si>
    <t>Code</t>
  </si>
  <si>
    <t>EI</t>
  </si>
  <si>
    <t>Natural gas processing fuel</t>
  </si>
  <si>
    <t>Site approved as a “renewable fuel feedstock type” under the guideline for municipal waste materials</t>
  </si>
  <si>
    <t>Feedstock produced on land that was in agricultural production on Jan 1, 2008 or on land that is zoned for sugar cane expansion by the Brazilian government.</t>
  </si>
  <si>
    <t>Feedstock and fuel produced anywhere</t>
  </si>
  <si>
    <t>Pathway Code 1</t>
  </si>
  <si>
    <t>Pathway Code 2</t>
  </si>
  <si>
    <t>Pathway Code 3</t>
  </si>
  <si>
    <t>Section 5 - Validation Certificate Confirmation</t>
  </si>
  <si>
    <t>Emission intensity [gCO2eq/GJ]</t>
  </si>
  <si>
    <t>gCO2eq/GJ</t>
  </si>
  <si>
    <t>Please, contact AEP is this EI is not correct for this facility:</t>
  </si>
  <si>
    <t xml:space="preserve">A-  Renewable Fuel Provider representative confirmation
</t>
  </si>
  <si>
    <t>Date (Month dd, yyyy)</t>
  </si>
  <si>
    <t xml:space="preserve">B-  Greenhouse Gas Validator’s confirmation
</t>
  </si>
  <si>
    <t>to be completed by AEP</t>
  </si>
  <si>
    <t>DHPA-XXXX-XX-000-12-00</t>
  </si>
  <si>
    <t>DBBC-XXXX-XX-000-00-00</t>
  </si>
  <si>
    <t>Current year is a leap?</t>
  </si>
  <si>
    <t>next year is a leap?</t>
  </si>
  <si>
    <t>month before march</t>
  </si>
  <si>
    <t>leap</t>
  </si>
  <si>
    <t>Plus 1?</t>
  </si>
  <si>
    <t>EI [gCO2eq/GJ]</t>
  </si>
  <si>
    <t xml:space="preserve">  Description</t>
  </si>
  <si>
    <t>Pathway Code</t>
  </si>
  <si>
    <t>Telephone Number (eg. 780-123-4567)</t>
  </si>
  <si>
    <t>Also to the best of my knowledge that the above mentioned fuel production facility produces fuel in a manner consistent with the above validation codes. I furthermore declare that I am free of conflict of interest related in any way to validating the fuel production facility</t>
  </si>
  <si>
    <t>Ken Fryer</t>
  </si>
  <si>
    <t>Aaron Schroeder</t>
  </si>
  <si>
    <t>David Thompson</t>
  </si>
  <si>
    <t>Tom Baumann</t>
  </si>
  <si>
    <t>Bradley Saville</t>
  </si>
  <si>
    <t>Imtiyaz Moulvi</t>
  </si>
  <si>
    <t>Jennifer Packer</t>
  </si>
  <si>
    <t>Stu Porter</t>
  </si>
  <si>
    <t>Michael Bonn</t>
  </si>
  <si>
    <t>Company</t>
  </si>
  <si>
    <t>ICF International</t>
  </si>
  <si>
    <t>TE</t>
  </si>
  <si>
    <t>587-390-8301</t>
  </si>
  <si>
    <t>Jennifer.Packer@icfi.com</t>
  </si>
  <si>
    <t>Email</t>
  </si>
  <si>
    <t>Climate Check Corporation</t>
  </si>
  <si>
    <t>613-241-8000</t>
  </si>
  <si>
    <t>tb@climate-check.com</t>
  </si>
  <si>
    <t>Nekus Consulting Group Ltd.</t>
  </si>
  <si>
    <t>kenfryer7@gmail.com</t>
  </si>
  <si>
    <t>226-348-3975</t>
  </si>
  <si>
    <t>Chemical Engineering Research Consultants Limited</t>
  </si>
  <si>
    <t>bradley.saville@utoronto.ca</t>
  </si>
  <si>
    <t>416-978-7745</t>
  </si>
  <si>
    <t>Biofuels Consulting Canada Inc.</t>
  </si>
  <si>
    <t>sporter@biofuelsconsulting.ca</t>
  </si>
  <si>
    <t>519-203-2191</t>
  </si>
  <si>
    <t>403-303-3330</t>
  </si>
  <si>
    <t>aschroeder@icfi.com</t>
  </si>
  <si>
    <t>Thompson Environmental Consulting, Inc.</t>
  </si>
  <si>
    <t>dthompson@tecenv.com</t>
  </si>
  <si>
    <t>515-225-4303</t>
  </si>
  <si>
    <t>Darren Achtymichuk Engineering Ltd.</t>
  </si>
  <si>
    <t>darren.achtymichuk@gmail.com</t>
  </si>
  <si>
    <t>780-554-6455</t>
  </si>
  <si>
    <t>Darren Achtymichuk</t>
  </si>
  <si>
    <t>ACE</t>
  </si>
  <si>
    <t>Ace Ethanol LLC</t>
  </si>
  <si>
    <t>ADM Agri-Industries Company</t>
  </si>
  <si>
    <t>ADM Company</t>
  </si>
  <si>
    <t>Ag Processing Inc</t>
  </si>
  <si>
    <t>Agri Energy LLC</t>
  </si>
  <si>
    <t>Archer Daniels Midland Company</t>
  </si>
  <si>
    <t>Astra</t>
  </si>
  <si>
    <t>BIOX Corporation</t>
  </si>
  <si>
    <t>Blue Flint Ethanol</t>
  </si>
  <si>
    <t>Bushmills Ethanol Inc.</t>
  </si>
  <si>
    <t>Chippewa Valley Ethanol Company</t>
  </si>
  <si>
    <t>CHS, Inc.</t>
  </si>
  <si>
    <t>City Farm Biofuel ltd.</t>
  </si>
  <si>
    <t>CVEC</t>
  </si>
  <si>
    <t>Diamond Green Diesel, LLC</t>
  </si>
  <si>
    <t>Dynamic Fuels LLC</t>
  </si>
  <si>
    <t>Enerkem</t>
  </si>
  <si>
    <t>Glacial Lakes Energy LCC</t>
  </si>
  <si>
    <t>Green Plains Otter Tail, LLC</t>
  </si>
  <si>
    <t>Green Plains Shenandoah, LLC</t>
  </si>
  <si>
    <t>Growing Power Hairy Hill LP</t>
  </si>
  <si>
    <t>Hankinson Renewable Energy LLC</t>
  </si>
  <si>
    <t>Heartland Corn Products</t>
  </si>
  <si>
    <t>Husky Oil limited</t>
  </si>
  <si>
    <t>Husky Oil Operations Limited</t>
  </si>
  <si>
    <t>Imperium Renewables Inc</t>
  </si>
  <si>
    <t>Incobrasa Industries, Ltd.</t>
  </si>
  <si>
    <t>Kyoto Fuel Corporation</t>
  </si>
  <si>
    <t>Louis Dreyfus Agricultural Industries LLC</t>
  </si>
  <si>
    <t>Louis Dreyfus Claypool Holdings LLC</t>
  </si>
  <si>
    <t>Lower Mainland Biodiesel</t>
  </si>
  <si>
    <t>Marquis Energy-Wisconsin, LLC</t>
  </si>
  <si>
    <t>Mid America Biofuels, LLC</t>
  </si>
  <si>
    <t>Milligan Biofuels Inc.</t>
  </si>
  <si>
    <t>Murex LLC</t>
  </si>
  <si>
    <t>Neste Oil Singapore Pte Ltd</t>
  </si>
  <si>
    <t>Permolex Ltd.</t>
  </si>
  <si>
    <t>Plymouth</t>
  </si>
  <si>
    <t>Quad</t>
  </si>
  <si>
    <t>Red River Energy, LLC</t>
  </si>
  <si>
    <t>REG Albert Lea, LLC</t>
  </si>
  <si>
    <t>REG Danville, LLC</t>
  </si>
  <si>
    <t>REG Geismar, LLC</t>
  </si>
  <si>
    <t>REG Mason City</t>
  </si>
  <si>
    <t>REG Newton LLC</t>
  </si>
  <si>
    <t>REG Ralston, LLC</t>
  </si>
  <si>
    <t>REG Seneca, LLC</t>
  </si>
  <si>
    <t>Renewable Energy Group, Inc.</t>
  </si>
  <si>
    <t>Renewable Fuel Provider</t>
  </si>
  <si>
    <t>Siouxland Energy &amp; Livestock Cooperative</t>
  </si>
  <si>
    <t>Suncor</t>
  </si>
  <si>
    <t>T6 Industrial S.A.</t>
  </si>
  <si>
    <t>Terra Grain Fuels Inc</t>
  </si>
  <si>
    <t>Tombstone</t>
  </si>
  <si>
    <t>Western Petroleum Company</t>
  </si>
  <si>
    <t>FAX</t>
  </si>
  <si>
    <t>Mailing</t>
  </si>
  <si>
    <t>Municipality</t>
  </si>
  <si>
    <t>State/Province</t>
  </si>
  <si>
    <t>Full name</t>
  </si>
  <si>
    <t>Fuel Providers Legal Name</t>
  </si>
  <si>
    <t>Physical Location</t>
  </si>
  <si>
    <t>Contact Person</t>
  </si>
  <si>
    <t>First name</t>
  </si>
  <si>
    <t>last Name</t>
  </si>
  <si>
    <t>Mailing address</t>
  </si>
  <si>
    <t>City</t>
  </si>
  <si>
    <t>Province</t>
  </si>
  <si>
    <t>Posta Code</t>
  </si>
  <si>
    <t>Person Fuel provider legal name</t>
  </si>
  <si>
    <t>Legal name</t>
  </si>
  <si>
    <t>Renewable Fuel type</t>
  </si>
  <si>
    <t>Alcohol</t>
  </si>
  <si>
    <t>Section 1 - Date and Fuel Type</t>
  </si>
  <si>
    <t xml:space="preserve">RENEWABLE FUELS STANDARD REGULATION 
</t>
  </si>
  <si>
    <t>Sherwood Park</t>
  </si>
  <si>
    <t>Alberta</t>
  </si>
  <si>
    <t>Canada</t>
  </si>
  <si>
    <t>T8H 0T9</t>
  </si>
  <si>
    <t>515-225-4193</t>
  </si>
  <si>
    <t>USA</t>
  </si>
  <si>
    <t>50266-1783</t>
  </si>
  <si>
    <t>Suite 605, 734 – 7th Avenue SW</t>
  </si>
  <si>
    <t>Calgary</t>
  </si>
  <si>
    <t>T2P 3P8</t>
  </si>
  <si>
    <t>4306 St Clair Rd RR#1</t>
  </si>
  <si>
    <t>Stoney Point</t>
  </si>
  <si>
    <t>Ontario</t>
  </si>
  <si>
    <t>N0R1N0</t>
  </si>
  <si>
    <t>P.O. Box 205</t>
  </si>
  <si>
    <t>Delaware</t>
  </si>
  <si>
    <t>4950 Pleasant Street</t>
  </si>
  <si>
    <t>West Des Moines</t>
  </si>
  <si>
    <t>200 College Street</t>
  </si>
  <si>
    <t>Toronto</t>
  </si>
  <si>
    <t>M5S 3E5</t>
  </si>
  <si>
    <t>Iowa</t>
  </si>
  <si>
    <t>AECN-XXXX-XX-207-00-00</t>
  </si>
  <si>
    <t>AECN-USXX-XX-101-00-00</t>
  </si>
  <si>
    <t>Ethanol from Corn Waste steam processing fuel</t>
  </si>
  <si>
    <t>Biodiesel from Carinata</t>
  </si>
  <si>
    <t>AECN-USXX-XX-203-00-00</t>
  </si>
  <si>
    <t>Ethanol from Corn Coal processing fuel</t>
  </si>
  <si>
    <t>AECN-CAWC-IC-201-05-01</t>
  </si>
  <si>
    <t>AECN-USXX-XX-202-03-01</t>
  </si>
  <si>
    <t>Ethanol from Corn Natural gas processing fuel</t>
  </si>
  <si>
    <t>Biofuel Production Facility's Legal Name</t>
  </si>
  <si>
    <t>Biofuel Production Facility's Physical Location</t>
  </si>
  <si>
    <t>Biofuel Importer's Legal Name</t>
  </si>
  <si>
    <t>Section 3 - Biofuel Production Facility Information</t>
  </si>
  <si>
    <t>Section 4 - Biofuel Importer Information</t>
  </si>
  <si>
    <t>Section 5 - Greenhouse Gas Validator Information</t>
  </si>
  <si>
    <t>Section 6 - Validation Pathways</t>
  </si>
  <si>
    <t>Section 7 - Validation Effective date</t>
  </si>
  <si>
    <t>Section 8 - Validation Certificate Confirmation</t>
  </si>
  <si>
    <t xml:space="preserve">Indicate identity of Renewable Fuel Provider </t>
  </si>
  <si>
    <t>Biofuel Importer</t>
  </si>
  <si>
    <t>Biofuel Manufacturer</t>
  </si>
  <si>
    <t>The Director under the Act will review the form and, if acceptable, assign a validation reference number per completed form. A copy of the completed certificate including validation reference number will be returned to the Validator and Renewable Fuel Provider for their records. The expiry date of the certificate will be provided by the Director.</t>
  </si>
  <si>
    <t>Complete the form and have an authorized signing officer sign on behalf of both the Validator and the Renewable Fuel Provider (sections 8A &amp; 8B).</t>
  </si>
  <si>
    <t>Section 2 - Identification of Renewable Fuel Provider and Publication Permission</t>
  </si>
  <si>
    <t>Bio-based Diesel</t>
  </si>
  <si>
    <t>AEMW-CAWC-XX-101-02-00</t>
  </si>
  <si>
    <t>DHDB-XXXX-XX-000-00-00</t>
  </si>
  <si>
    <t>Enerkem Alberta Biofuels LP process</t>
  </si>
  <si>
    <t>Candaxa Energy Inc. process</t>
  </si>
  <si>
    <t>DSWW-XXXX-XX-000-00-00</t>
  </si>
  <si>
    <t>Cielo Waste Solutions Corp. process</t>
  </si>
  <si>
    <t>DSWW-XXXX-XX-100-00-00</t>
  </si>
  <si>
    <r>
      <t>This application form is a requirement for any facility/organization planning to sell renewable fuel in the Alberta market under the</t>
    </r>
    <r>
      <rPr>
        <i/>
        <sz val="9"/>
        <rFont val="Arial"/>
        <family val="2"/>
      </rPr>
      <t xml:space="preserve"> </t>
    </r>
    <r>
      <rPr>
        <sz val="9"/>
        <rFont val="Arial"/>
        <family val="2"/>
      </rPr>
      <t>Renewable Fuels Standard Regulation. This form applies to both Renewable Alcohol and Bio-based Diesel Validation Certificates.</t>
    </r>
  </si>
  <si>
    <r>
      <t xml:space="preserve">The requirements described above are administered under the authority of the </t>
    </r>
    <r>
      <rPr>
        <i/>
        <sz val="9"/>
        <rFont val="Arial"/>
        <family val="2"/>
      </rPr>
      <t>Emissions Management and Climate Resilience Act</t>
    </r>
    <r>
      <rPr>
        <sz val="9"/>
        <rFont val="Arial"/>
        <family val="2"/>
      </rPr>
      <t xml:space="preserve"> and the Renewable Fuels Standard Regulation.</t>
    </r>
  </si>
  <si>
    <t>More information about certain fields can be found in the form of pop-up comments. To view comments, hover the mouse cursor over each cell with a comment or select the appropriate option in the menus to display all comments.</t>
  </si>
  <si>
    <t xml:space="preserve">AECN-USXX-XX-202-03-02                      </t>
  </si>
  <si>
    <t>Executive Director, Climate Regulation and Carbon Markets</t>
  </si>
  <si>
    <t>Alberta Environment and Protected Areas</t>
  </si>
  <si>
    <t xml:space="preserve">    Publication of Renewable Fuel Provider Information on Alberta Environment and Protected Areas' Website</t>
  </si>
  <si>
    <t>to be completed by EPA</t>
  </si>
  <si>
    <t>Also to the best of my knowledge that the above-mentioned fuel production facility produces fuel in a manner consistent with the above validation codes. I furthermore declare that I am free of conflict of interest related in any way to validating the fuel production facility</t>
  </si>
  <si>
    <t>Submit the required documents (this spreadsheet form and the signed form in PDF format) to Alberta Environment and Protected Areas.</t>
  </si>
  <si>
    <t>Montana Renewables, LLC process</t>
  </si>
  <si>
    <t>DHCM-XXXX-XX-000-00-00</t>
  </si>
  <si>
    <t>CONSOLIDATED RENEWABLE ALCOHOL AND BIO-BASED DIESEL VALIDATION CERTIFICATE FORM v25.0</t>
  </si>
  <si>
    <t>DHFA-XXXX-XX-000-00-00</t>
  </si>
  <si>
    <t>REG Seneca, LLC and REG Madison, LLC process</t>
  </si>
  <si>
    <t>DBFA-XXXX-XX-000-00-00</t>
  </si>
  <si>
    <t xml:space="preserve">REG Geismar, LLC process </t>
  </si>
  <si>
    <t xml:space="preserve">To print the report or portions thereof, first select multiple tabs by navigating to the first tab to be printed and shift+clicking the last tab. Next, select "Print" from the "File" menu above. Caution: When multiple tabs are selected, making a change to one tab can affect information in all selected tabs.                                                                                                                          </t>
  </si>
  <si>
    <t>Submit electronic storage media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</si>
</sst>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
    <numFmt numFmtId="165" formatCode="[$-1009]mmmm\ d\,\ yyyy;@"/>
    <numFmt numFmtId="166" formatCode="_(* #,##0_);_(* \(#,##0\);_(* &quot;-&quot;??_);_(@_)"/>
    <numFmt numFmtId="167" formatCode="dd/mm/yyyy;@"/>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b/>
      <sz val="11"/>
      <color indexed="9"/>
      <name val="Arial"/>
      <family val="2"/>
    </font>
    <font>
      <sz val="9"/>
      <name val="Arial"/>
      <family val="2"/>
    </font>
    <font>
      <b/>
      <sz val="10"/>
      <name val="Arial"/>
      <family val="2"/>
    </font>
    <font>
      <b/>
      <sz val="9"/>
      <color indexed="9"/>
      <name val="Arial"/>
      <family val="2"/>
    </font>
    <font>
      <b/>
      <sz val="11"/>
      <color indexed="9"/>
      <name val="Arial"/>
      <family val="2"/>
    </font>
    <font>
      <b/>
      <sz val="9"/>
      <name val="Arial"/>
      <family val="2"/>
    </font>
    <font>
      <sz val="12"/>
      <name val="Arial"/>
      <family val="2"/>
    </font>
    <font>
      <b/>
      <sz val="9"/>
      <name val="Arial"/>
      <family val="2"/>
    </font>
    <font>
      <sz val="10"/>
      <name val="Arial"/>
      <family val="2"/>
    </font>
    <font>
      <u/>
      <sz val="10"/>
      <color indexed="12"/>
      <name val="Arial"/>
      <family val="2"/>
    </font>
    <font>
      <u/>
      <sz val="10"/>
      <color indexed="36"/>
      <name val="Arial"/>
      <family val="2"/>
    </font>
    <font>
      <i/>
      <sz val="9"/>
      <name val="Arial"/>
      <family val="2"/>
    </font>
    <font>
      <b/>
      <sz val="9"/>
      <color indexed="10"/>
      <name val="Arial"/>
      <family val="2"/>
    </font>
    <font>
      <u/>
      <sz val="9"/>
      <color indexed="12"/>
      <name val="Arial"/>
      <family val="2"/>
    </font>
    <font>
      <b/>
      <u/>
      <sz val="16"/>
      <name val="Arial"/>
      <family val="2"/>
    </font>
    <font>
      <sz val="16"/>
      <name val="Arial"/>
      <family val="2"/>
    </font>
    <font>
      <u/>
      <sz val="9"/>
      <color indexed="12"/>
      <name val="Arial"/>
      <family val="2"/>
    </font>
    <font>
      <sz val="11"/>
      <color theme="1"/>
      <name val="Calibri"/>
      <family val="2"/>
      <scheme val="minor"/>
    </font>
    <font>
      <b/>
      <u/>
      <sz val="14"/>
      <name val="Arial"/>
      <family val="2"/>
    </font>
    <font>
      <sz val="10"/>
      <color theme="1"/>
      <name val="Arial"/>
      <family val="2"/>
    </font>
    <font>
      <u/>
      <sz val="10"/>
      <color theme="10"/>
      <name val="Arial"/>
      <family val="2"/>
    </font>
    <font>
      <sz val="8"/>
      <color rgb="FF000000"/>
      <name val="Segoe UI"/>
      <family val="2"/>
    </font>
  </fonts>
  <fills count="9">
    <fill>
      <patternFill patternType="none"/>
    </fill>
    <fill>
      <patternFill patternType="gray125"/>
    </fill>
    <fill>
      <patternFill patternType="solid">
        <fgColor indexed="9"/>
        <bgColor indexed="64"/>
      </patternFill>
    </fill>
    <fill>
      <patternFill patternType="solid">
        <fgColor indexed="24"/>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8000"/>
        <bgColor indexed="64"/>
      </patternFill>
    </fill>
  </fills>
  <borders count="18">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2">
    <xf numFmtId="0" fontId="0" fillId="0" borderId="0"/>
    <xf numFmtId="43" fontId="4" fillId="0" borderId="0" applyFont="0" applyFill="0" applyBorder="0" applyAlignment="0" applyProtection="0"/>
    <xf numFmtId="0" fontId="15" fillId="0" borderId="0" applyNumberFormat="0" applyFill="0" applyBorder="0" applyAlignment="0" applyProtection="0">
      <alignment vertical="top"/>
      <protection locked="0"/>
    </xf>
    <xf numFmtId="0" fontId="23" fillId="0" borderId="0"/>
    <xf numFmtId="9" fontId="23" fillId="0" borderId="0" applyFont="0" applyFill="0" applyBorder="0" applyAlignment="0" applyProtection="0"/>
    <xf numFmtId="0" fontId="25" fillId="0" borderId="0"/>
    <xf numFmtId="0" fontId="26" fillId="0" borderId="0" applyNumberFormat="0" applyFill="0" applyBorder="0" applyAlignment="0" applyProtection="0"/>
    <xf numFmtId="0" fontId="4" fillId="0" borderId="0"/>
    <xf numFmtId="43" fontId="4" fillId="0" borderId="0" applyFont="0" applyFill="0" applyBorder="0" applyAlignment="0" applyProtection="0"/>
    <xf numFmtId="0" fontId="15"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cellStyleXfs>
  <cellXfs count="183">
    <xf numFmtId="0" fontId="0" fillId="0" borderId="0" xfId="0"/>
    <xf numFmtId="0" fontId="7" fillId="0" borderId="0" xfId="0" applyFont="1" applyAlignment="1" applyProtection="1">
      <alignment vertical="center"/>
    </xf>
    <xf numFmtId="49" fontId="5" fillId="2" borderId="3" xfId="0" applyNumberFormat="1" applyFont="1" applyFill="1" applyBorder="1" applyAlignment="1" applyProtection="1">
      <alignment horizontal="left"/>
      <protection locked="0"/>
    </xf>
    <xf numFmtId="49" fontId="7" fillId="2" borderId="3" xfId="0" applyNumberFormat="1" applyFont="1" applyFill="1" applyBorder="1" applyAlignment="1" applyProtection="1">
      <alignment horizontal="left"/>
      <protection locked="0"/>
    </xf>
    <xf numFmtId="0" fontId="5" fillId="2" borderId="1" xfId="0" applyFont="1" applyFill="1" applyBorder="1" applyAlignment="1" applyProtection="1">
      <alignment horizontal="left" vertical="center" wrapText="1" indent="1"/>
    </xf>
    <xf numFmtId="0" fontId="0" fillId="2" borderId="0" xfId="0" applyFill="1" applyBorder="1" applyAlignment="1" applyProtection="1">
      <alignment horizontal="left"/>
    </xf>
    <xf numFmtId="0" fontId="0" fillId="2" borderId="2" xfId="0" applyFill="1" applyBorder="1" applyProtection="1"/>
    <xf numFmtId="0" fontId="0" fillId="0" borderId="0" xfId="0" applyFill="1" applyProtection="1"/>
    <xf numFmtId="0" fontId="5"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xf>
    <xf numFmtId="0" fontId="5" fillId="2" borderId="0" xfId="0" applyFont="1" applyFill="1" applyBorder="1" applyAlignment="1" applyProtection="1">
      <alignment horizontal="left" vertical="center" wrapText="1"/>
    </xf>
    <xf numFmtId="0" fontId="0" fillId="2" borderId="1" xfId="0" applyFill="1" applyBorder="1" applyAlignment="1">
      <alignment horizontal="center" wrapText="1"/>
    </xf>
    <xf numFmtId="0" fontId="0" fillId="2" borderId="0" xfId="0" applyFill="1" applyBorder="1" applyAlignment="1">
      <alignment horizontal="left" wrapText="1"/>
    </xf>
    <xf numFmtId="0" fontId="0" fillId="2" borderId="2" xfId="0" applyFill="1" applyBorder="1" applyAlignment="1">
      <alignment horizontal="center" wrapText="1"/>
    </xf>
    <xf numFmtId="0" fontId="7" fillId="2" borderId="1" xfId="0" applyFont="1" applyFill="1" applyBorder="1" applyAlignment="1" applyProtection="1">
      <alignment horizontal="left" vertical="center" wrapText="1" indent="1"/>
    </xf>
    <xf numFmtId="0" fontId="7" fillId="2" borderId="2" xfId="0" applyFont="1" applyFill="1" applyBorder="1" applyAlignment="1" applyProtection="1">
      <alignment horizontal="left" vertical="center" wrapText="1" indent="1"/>
    </xf>
    <xf numFmtId="0" fontId="0" fillId="2" borderId="0" xfId="0" applyFill="1" applyBorder="1" applyAlignment="1" applyProtection="1">
      <alignment horizontal="left" wrapText="1"/>
      <protection hidden="1"/>
    </xf>
    <xf numFmtId="0" fontId="0" fillId="2" borderId="2" xfId="0" applyFill="1" applyBorder="1" applyAlignment="1" applyProtection="1">
      <alignment horizontal="left" wrapText="1"/>
      <protection hidden="1"/>
    </xf>
    <xf numFmtId="0" fontId="5" fillId="2" borderId="2" xfId="0" applyFont="1" applyFill="1" applyBorder="1" applyAlignment="1" applyProtection="1">
      <alignment horizontal="left" vertical="center" wrapText="1" indent="1"/>
    </xf>
    <xf numFmtId="0" fontId="0" fillId="2" borderId="1" xfId="0" applyFill="1" applyBorder="1" applyAlignment="1">
      <alignment horizontal="right" vertical="top" wrapText="1"/>
    </xf>
    <xf numFmtId="0" fontId="13" fillId="2" borderId="1" xfId="0" quotePrefix="1" applyFont="1" applyFill="1" applyBorder="1" applyAlignment="1" applyProtection="1">
      <alignment horizontal="right" vertical="top" wrapText="1"/>
    </xf>
    <xf numFmtId="0" fontId="13" fillId="2" borderId="2" xfId="0" applyFont="1" applyFill="1" applyBorder="1" applyAlignment="1" applyProtection="1">
      <alignment horizontal="left" wrapText="1" indent="1"/>
    </xf>
    <xf numFmtId="0" fontId="18" fillId="2" borderId="1" xfId="0" applyFont="1" applyFill="1" applyBorder="1" applyAlignment="1" applyProtection="1">
      <alignment horizontal="right" vertical="top" wrapText="1"/>
    </xf>
    <xf numFmtId="0" fontId="18" fillId="2" borderId="0" xfId="0" applyFont="1" applyFill="1" applyBorder="1" applyAlignment="1" applyProtection="1">
      <alignment horizontal="left" wrapText="1"/>
    </xf>
    <xf numFmtId="0" fontId="18" fillId="2" borderId="2" xfId="0" applyFont="1" applyFill="1" applyBorder="1" applyAlignment="1" applyProtection="1">
      <alignment horizontal="left" wrapText="1" indent="1"/>
    </xf>
    <xf numFmtId="0" fontId="0" fillId="2" borderId="1" xfId="0" applyFill="1" applyBorder="1" applyProtection="1"/>
    <xf numFmtId="0" fontId="8" fillId="2" borderId="1" xfId="0" applyFont="1" applyFill="1" applyBorder="1" applyAlignment="1" applyProtection="1">
      <alignment horizontal="left" indent="1"/>
    </xf>
    <xf numFmtId="0" fontId="8" fillId="2" borderId="2" xfId="0" applyFont="1" applyFill="1" applyBorder="1" applyAlignment="1" applyProtection="1">
      <alignment horizontal="left" indent="1"/>
    </xf>
    <xf numFmtId="0" fontId="15" fillId="2" borderId="1" xfId="2" applyFill="1" applyBorder="1" applyAlignment="1" applyProtection="1">
      <alignment horizontal="left" indent="2"/>
    </xf>
    <xf numFmtId="0" fontId="15" fillId="2" borderId="0" xfId="2" applyFill="1" applyBorder="1" applyAlignment="1" applyProtection="1">
      <alignment horizontal="left"/>
    </xf>
    <xf numFmtId="0" fontId="15" fillId="2" borderId="2" xfId="2" applyFill="1" applyBorder="1" applyAlignment="1" applyProtection="1">
      <alignment horizontal="left" indent="2"/>
    </xf>
    <xf numFmtId="0" fontId="15" fillId="2" borderId="1" xfId="2" applyFill="1" applyBorder="1" applyAlignment="1" applyProtection="1">
      <alignment horizontal="left" indent="4"/>
    </xf>
    <xf numFmtId="0" fontId="15" fillId="2" borderId="2" xfId="2" applyFill="1" applyBorder="1" applyAlignment="1" applyProtection="1">
      <alignment horizontal="left" indent="4"/>
    </xf>
    <xf numFmtId="0" fontId="4" fillId="2" borderId="1" xfId="2" applyNumberFormat="1" applyFont="1" applyFill="1" applyBorder="1" applyAlignment="1" applyProtection="1">
      <alignment horizontal="left" indent="2"/>
    </xf>
    <xf numFmtId="0" fontId="4" fillId="2" borderId="2" xfId="2" applyNumberFormat="1" applyFont="1" applyFill="1" applyBorder="1" applyAlignment="1" applyProtection="1">
      <alignment horizontal="left" indent="2"/>
    </xf>
    <xf numFmtId="0" fontId="0" fillId="2" borderId="4" xfId="0" applyFill="1" applyBorder="1" applyAlignment="1" applyProtection="1">
      <alignment horizontal="left" indent="1"/>
    </xf>
    <xf numFmtId="0" fontId="0" fillId="2" borderId="5" xfId="0" applyFill="1" applyBorder="1" applyAlignment="1" applyProtection="1">
      <alignment horizontal="left"/>
    </xf>
    <xf numFmtId="0" fontId="0" fillId="2" borderId="6" xfId="0" applyFill="1" applyBorder="1" applyAlignment="1" applyProtection="1">
      <alignment horizontal="left" indent="1"/>
    </xf>
    <xf numFmtId="0" fontId="7" fillId="0" borderId="0" xfId="0" applyFont="1" applyAlignment="1" applyProtection="1"/>
    <xf numFmtId="0" fontId="9" fillId="3" borderId="1" xfId="0" applyFont="1" applyFill="1" applyBorder="1" applyAlignment="1" applyProtection="1">
      <alignment vertical="center"/>
    </xf>
    <xf numFmtId="0" fontId="10" fillId="3" borderId="0" xfId="0" applyFont="1" applyFill="1" applyBorder="1" applyAlignment="1" applyProtection="1">
      <alignment vertical="center"/>
    </xf>
    <xf numFmtId="0" fontId="9" fillId="3" borderId="2" xfId="0" applyFont="1" applyFill="1" applyBorder="1" applyAlignment="1" applyProtection="1">
      <alignment vertical="center"/>
    </xf>
    <xf numFmtId="0" fontId="6" fillId="3" borderId="0" xfId="0" applyFont="1" applyFill="1" applyBorder="1" applyAlignment="1" applyProtection="1"/>
    <xf numFmtId="0" fontId="4" fillId="2" borderId="0" xfId="2" applyNumberFormat="1" applyFont="1" applyFill="1" applyBorder="1" applyAlignment="1" applyProtection="1">
      <alignment horizontal="left" indent="5"/>
    </xf>
    <xf numFmtId="0" fontId="15" fillId="2" borderId="0" xfId="2" applyFill="1" applyBorder="1" applyAlignment="1" applyProtection="1">
      <alignment horizontal="left" indent="5"/>
    </xf>
    <xf numFmtId="164" fontId="0" fillId="2" borderId="1" xfId="0" applyNumberFormat="1" applyFill="1" applyBorder="1" applyAlignment="1" applyProtection="1">
      <alignment horizontal="left"/>
      <protection hidden="1"/>
    </xf>
    <xf numFmtId="0" fontId="21" fillId="0" borderId="0" xfId="0" applyFont="1" applyFill="1" applyProtection="1"/>
    <xf numFmtId="0" fontId="22" fillId="2" borderId="3" xfId="2" applyFont="1" applyFill="1" applyBorder="1" applyAlignment="1" applyProtection="1">
      <protection locked="0"/>
    </xf>
    <xf numFmtId="0" fontId="7" fillId="2" borderId="3" xfId="0" applyFont="1" applyFill="1" applyBorder="1" applyAlignment="1" applyProtection="1">
      <protection locked="0"/>
    </xf>
    <xf numFmtId="0" fontId="7" fillId="2" borderId="0" xfId="0" applyFont="1" applyFill="1" applyBorder="1" applyAlignment="1" applyProtection="1">
      <alignment horizontal="left" indent="1"/>
    </xf>
    <xf numFmtId="0" fontId="5" fillId="0" borderId="0" xfId="0" applyFont="1" applyAlignment="1" applyProtection="1"/>
    <xf numFmtId="0" fontId="0" fillId="2" borderId="0" xfId="2" applyNumberFormat="1" applyFont="1" applyFill="1" applyBorder="1" applyAlignment="1" applyProtection="1">
      <alignment horizontal="left" indent="5"/>
    </xf>
    <xf numFmtId="0" fontId="11" fillId="2" borderId="1" xfId="0" quotePrefix="1" applyFont="1" applyFill="1" applyBorder="1" applyAlignment="1" applyProtection="1">
      <alignment horizontal="right" vertical="top" wrapText="1"/>
    </xf>
    <xf numFmtId="0" fontId="7" fillId="2" borderId="3" xfId="0" applyFont="1" applyFill="1" applyBorder="1" applyAlignment="1" applyProtection="1">
      <alignment horizontal="left" indent="1"/>
    </xf>
    <xf numFmtId="0" fontId="23" fillId="0" borderId="0" xfId="3"/>
    <xf numFmtId="0" fontId="23" fillId="4" borderId="0" xfId="3" applyFill="1"/>
    <xf numFmtId="0" fontId="23" fillId="0" borderId="0" xfId="3" applyAlignment="1">
      <alignment wrapText="1"/>
    </xf>
    <xf numFmtId="0" fontId="23" fillId="5" borderId="0" xfId="3" applyFill="1" applyAlignment="1">
      <alignment wrapText="1"/>
    </xf>
    <xf numFmtId="0" fontId="23" fillId="5" borderId="0" xfId="3" applyFill="1"/>
    <xf numFmtId="0" fontId="8" fillId="0" borderId="0" xfId="0" applyFont="1"/>
    <xf numFmtId="166" fontId="0" fillId="0" borderId="0" xfId="1" applyNumberFormat="1" applyFont="1"/>
    <xf numFmtId="0" fontId="14" fillId="2" borderId="3" xfId="0" applyFont="1" applyFill="1" applyBorder="1" applyAlignment="1" applyProtection="1">
      <alignment horizontal="center" vertical="center"/>
    </xf>
    <xf numFmtId="0" fontId="14" fillId="0" borderId="0" xfId="0" applyFont="1"/>
    <xf numFmtId="0" fontId="0" fillId="6" borderId="0" xfId="0" applyFill="1"/>
    <xf numFmtId="165" fontId="7" fillId="6" borderId="3" xfId="0" applyNumberFormat="1" applyFont="1" applyFill="1" applyBorder="1" applyAlignment="1" applyProtection="1">
      <alignment horizontal="left"/>
      <protection locked="0"/>
    </xf>
    <xf numFmtId="0" fontId="5" fillId="7" borderId="1" xfId="0" applyFont="1" applyFill="1" applyBorder="1" applyAlignment="1" applyProtection="1">
      <alignment horizontal="left" indent="1"/>
    </xf>
    <xf numFmtId="0" fontId="7" fillId="7" borderId="0" xfId="0" applyFont="1" applyFill="1" applyBorder="1" applyAlignment="1" applyProtection="1"/>
    <xf numFmtId="0" fontId="7" fillId="7" borderId="0" xfId="0" applyFont="1" applyFill="1" applyBorder="1" applyAlignment="1" applyProtection="1">
      <alignment horizontal="left" indent="1"/>
    </xf>
    <xf numFmtId="0" fontId="7" fillId="7" borderId="2" xfId="0" applyFont="1" applyFill="1" applyBorder="1" applyAlignment="1" applyProtection="1"/>
    <xf numFmtId="0" fontId="7" fillId="7" borderId="0" xfId="0" applyFont="1" applyFill="1" applyBorder="1" applyAlignment="1" applyProtection="1">
      <alignment horizontal="left"/>
      <protection locked="0"/>
    </xf>
    <xf numFmtId="0" fontId="7" fillId="7" borderId="1" xfId="0" applyFont="1" applyFill="1" applyBorder="1" applyAlignment="1" applyProtection="1">
      <alignment horizontal="left" indent="1"/>
    </xf>
    <xf numFmtId="0" fontId="7" fillId="7" borderId="1" xfId="0" applyFont="1" applyFill="1" applyBorder="1" applyAlignment="1" applyProtection="1"/>
    <xf numFmtId="49" fontId="7" fillId="7" borderId="0" xfId="0" applyNumberFormat="1" applyFont="1" applyFill="1" applyBorder="1" applyAlignment="1" applyProtection="1">
      <alignment horizontal="left"/>
    </xf>
    <xf numFmtId="0" fontId="7" fillId="7" borderId="0" xfId="0" applyFont="1" applyFill="1" applyBorder="1" applyAlignment="1" applyProtection="1">
      <alignment horizontal="left"/>
    </xf>
    <xf numFmtId="0" fontId="5" fillId="7" borderId="0" xfId="0" applyFont="1" applyFill="1" applyBorder="1" applyAlignment="1" applyProtection="1">
      <alignment horizontal="left"/>
    </xf>
    <xf numFmtId="0" fontId="19" fillId="0" borderId="3" xfId="2" applyFont="1" applyFill="1" applyBorder="1" applyAlignment="1" applyProtection="1">
      <protection locked="0"/>
    </xf>
    <xf numFmtId="0" fontId="11" fillId="7" borderId="1" xfId="0" applyFont="1" applyFill="1" applyBorder="1" applyAlignment="1" applyProtection="1">
      <alignment horizontal="left"/>
    </xf>
    <xf numFmtId="0" fontId="5" fillId="7" borderId="16" xfId="0" quotePrefix="1" applyFont="1" applyFill="1" applyBorder="1" applyAlignment="1" applyProtection="1">
      <alignment horizontal="left"/>
    </xf>
    <xf numFmtId="0" fontId="5" fillId="7" borderId="0" xfId="0" applyFont="1" applyFill="1" applyBorder="1" applyAlignment="1" applyProtection="1">
      <alignment horizontal="left" indent="1"/>
    </xf>
    <xf numFmtId="0" fontId="5" fillId="7" borderId="0" xfId="0" applyFont="1" applyFill="1" applyBorder="1" applyAlignment="1" applyProtection="1">
      <alignment horizontal="right"/>
    </xf>
    <xf numFmtId="0" fontId="11" fillId="7" borderId="0" xfId="0" applyFont="1" applyFill="1" applyBorder="1" applyAlignment="1" applyProtection="1">
      <alignment horizontal="left" vertical="center"/>
    </xf>
    <xf numFmtId="0" fontId="7" fillId="7" borderId="0" xfId="0" applyFont="1" applyFill="1" applyAlignment="1" applyProtection="1"/>
    <xf numFmtId="165" fontId="12" fillId="7" borderId="0" xfId="0" applyNumberFormat="1" applyFont="1" applyFill="1" applyBorder="1" applyAlignment="1" applyProtection="1">
      <alignment horizontal="left"/>
      <protection locked="0"/>
    </xf>
    <xf numFmtId="0" fontId="11" fillId="7" borderId="1" xfId="0" applyFont="1" applyFill="1" applyBorder="1" applyAlignment="1" applyProtection="1">
      <alignment horizontal="left" indent="1"/>
    </xf>
    <xf numFmtId="0" fontId="5" fillId="7" borderId="1" xfId="0" applyFont="1" applyFill="1" applyBorder="1" applyAlignment="1" applyProtection="1">
      <alignment wrapText="1"/>
    </xf>
    <xf numFmtId="0" fontId="5" fillId="7" borderId="0" xfId="0" applyFont="1" applyFill="1" applyBorder="1" applyAlignment="1" applyProtection="1"/>
    <xf numFmtId="0" fontId="5" fillId="7" borderId="1" xfId="0" applyFont="1" applyFill="1" applyBorder="1" applyAlignment="1" applyProtection="1">
      <alignment horizontal="left"/>
    </xf>
    <xf numFmtId="0" fontId="7" fillId="7" borderId="4" xfId="0" applyFont="1" applyFill="1" applyBorder="1" applyAlignment="1" applyProtection="1"/>
    <xf numFmtId="0" fontId="7" fillId="7" borderId="6" xfId="0" applyFont="1" applyFill="1" applyBorder="1" applyAlignment="1" applyProtection="1"/>
    <xf numFmtId="49" fontId="7" fillId="7" borderId="5" xfId="0" applyNumberFormat="1" applyFont="1" applyFill="1" applyBorder="1" applyAlignment="1" applyProtection="1">
      <alignment horizontal="left"/>
    </xf>
    <xf numFmtId="0" fontId="7" fillId="7" borderId="5" xfId="0" applyFont="1" applyFill="1" applyBorder="1" applyAlignment="1" applyProtection="1"/>
    <xf numFmtId="49" fontId="5" fillId="0" borderId="3" xfId="0" applyNumberFormat="1" applyFont="1" applyFill="1" applyBorder="1" applyAlignment="1" applyProtection="1">
      <alignment horizontal="left"/>
      <protection locked="0"/>
    </xf>
    <xf numFmtId="3" fontId="5" fillId="6" borderId="3" xfId="1" applyNumberFormat="1" applyFont="1" applyFill="1" applyBorder="1" applyAlignment="1" applyProtection="1">
      <alignment horizontal="center" vertical="center"/>
    </xf>
    <xf numFmtId="165" fontId="14" fillId="7" borderId="3" xfId="0" applyNumberFormat="1" applyFont="1" applyFill="1" applyBorder="1" applyAlignment="1" applyProtection="1">
      <alignment horizontal="center" vertical="center"/>
    </xf>
    <xf numFmtId="165" fontId="14" fillId="7" borderId="0" xfId="0" applyNumberFormat="1" applyFont="1" applyFill="1" applyBorder="1" applyAlignment="1" applyProtection="1">
      <alignment horizontal="center" vertical="center"/>
    </xf>
    <xf numFmtId="165" fontId="5" fillId="6" borderId="3" xfId="0" applyNumberFormat="1" applyFont="1" applyFill="1" applyBorder="1" applyAlignment="1" applyProtection="1">
      <alignment horizontal="center"/>
      <protection locked="0"/>
    </xf>
    <xf numFmtId="0" fontId="11" fillId="7" borderId="0" xfId="0" applyFont="1" applyFill="1" applyBorder="1" applyAlignment="1" applyProtection="1">
      <alignment horizontal="left"/>
    </xf>
    <xf numFmtId="0" fontId="11" fillId="7" borderId="0" xfId="0" applyFont="1" applyFill="1" applyBorder="1" applyAlignment="1" applyProtection="1">
      <alignment horizontal="left" indent="1"/>
    </xf>
    <xf numFmtId="0" fontId="11" fillId="7" borderId="0" xfId="0" applyFont="1" applyFill="1" applyBorder="1" applyAlignment="1" applyProtection="1"/>
    <xf numFmtId="0" fontId="5" fillId="7" borderId="0" xfId="0" applyFont="1" applyFill="1" applyBorder="1" applyAlignment="1" applyProtection="1">
      <alignment horizontal="center" vertical="top"/>
    </xf>
    <xf numFmtId="0" fontId="4" fillId="0" borderId="0" xfId="0" applyFont="1"/>
    <xf numFmtId="49" fontId="5" fillId="0" borderId="3" xfId="0" applyNumberFormat="1" applyFont="1" applyFill="1" applyBorder="1" applyAlignment="1" applyProtection="1">
      <alignment horizontal="center" vertical="center"/>
      <protection locked="0"/>
    </xf>
    <xf numFmtId="0" fontId="11" fillId="7" borderId="16" xfId="0" quotePrefix="1" applyFont="1" applyFill="1" applyBorder="1" applyAlignment="1" applyProtection="1">
      <alignment horizontal="center" vertical="center"/>
    </xf>
    <xf numFmtId="0" fontId="11" fillId="7" borderId="1" xfId="0" applyFont="1" applyFill="1" applyBorder="1" applyAlignment="1" applyProtection="1">
      <alignment horizontal="center" vertical="center"/>
    </xf>
    <xf numFmtId="0" fontId="5" fillId="7" borderId="0" xfId="0" applyFont="1" applyFill="1" applyBorder="1" applyAlignment="1" applyProtection="1">
      <alignment horizontal="left" vertical="center"/>
    </xf>
    <xf numFmtId="0" fontId="5" fillId="7" borderId="0" xfId="0" applyFont="1" applyFill="1" applyBorder="1" applyAlignment="1" applyProtection="1">
      <alignment horizontal="left" vertical="top"/>
    </xf>
    <xf numFmtId="165" fontId="5" fillId="6" borderId="3" xfId="0" applyNumberFormat="1" applyFont="1" applyFill="1" applyBorder="1" applyAlignment="1" applyProtection="1">
      <protection locked="0"/>
    </xf>
    <xf numFmtId="0" fontId="5" fillId="2" borderId="3" xfId="0" applyNumberFormat="1" applyFont="1" applyFill="1" applyBorder="1" applyAlignment="1" applyProtection="1">
      <alignment horizontal="left"/>
      <protection locked="0"/>
    </xf>
    <xf numFmtId="0" fontId="15" fillId="0" borderId="0" xfId="2" applyAlignment="1" applyProtection="1"/>
    <xf numFmtId="0" fontId="5" fillId="0" borderId="3" xfId="0" applyNumberFormat="1" applyFont="1" applyFill="1" applyBorder="1" applyAlignment="1" applyProtection="1">
      <alignment horizontal="left"/>
      <protection locked="0"/>
    </xf>
    <xf numFmtId="3" fontId="5" fillId="6" borderId="3" xfId="1" applyNumberFormat="1" applyFont="1" applyFill="1" applyBorder="1" applyAlignment="1" applyProtection="1">
      <alignment horizontal="center" vertical="center"/>
      <protection locked="0"/>
    </xf>
    <xf numFmtId="165" fontId="12" fillId="7" borderId="0" xfId="0" applyNumberFormat="1" applyFont="1" applyFill="1" applyBorder="1" applyAlignment="1" applyProtection="1">
      <alignment horizontal="left"/>
    </xf>
    <xf numFmtId="0" fontId="7" fillId="2" borderId="3" xfId="0" applyFont="1" applyFill="1" applyBorder="1" applyAlignment="1" applyProtection="1">
      <alignment horizontal="left" indent="1"/>
      <protection locked="0"/>
    </xf>
    <xf numFmtId="0" fontId="5" fillId="7" borderId="3" xfId="0" applyNumberFormat="1" applyFont="1" applyFill="1" applyBorder="1" applyAlignment="1" applyProtection="1">
      <alignment vertical="top" wrapText="1"/>
      <protection locked="0"/>
    </xf>
    <xf numFmtId="167" fontId="7" fillId="0" borderId="0" xfId="0" applyNumberFormat="1" applyFont="1" applyAlignment="1" applyProtection="1"/>
    <xf numFmtId="167" fontId="7" fillId="0" borderId="0" xfId="0" applyNumberFormat="1" applyFont="1" applyAlignment="1" applyProtection="1">
      <alignment vertical="center"/>
    </xf>
    <xf numFmtId="0" fontId="5" fillId="0" borderId="0" xfId="0" quotePrefix="1" applyFont="1" applyAlignment="1" applyProtection="1"/>
    <xf numFmtId="0" fontId="20" fillId="2" borderId="12" xfId="0" applyFont="1" applyFill="1" applyBorder="1" applyAlignment="1" applyProtection="1">
      <alignment vertical="center" wrapText="1"/>
    </xf>
    <xf numFmtId="0" fontId="20" fillId="2" borderId="0"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2" xfId="0" applyFont="1" applyFill="1" applyBorder="1" applyAlignment="1" applyProtection="1">
      <alignment vertical="center" wrapText="1"/>
    </xf>
    <xf numFmtId="0" fontId="4" fillId="0" borderId="0" xfId="7"/>
    <xf numFmtId="0" fontId="4" fillId="0" borderId="0" xfId="7" applyFill="1"/>
    <xf numFmtId="0" fontId="4" fillId="0" borderId="0" xfId="7"/>
    <xf numFmtId="0" fontId="15" fillId="0" borderId="0" xfId="9" applyAlignment="1" applyProtection="1"/>
    <xf numFmtId="0" fontId="7" fillId="7" borderId="16" xfId="0" applyFont="1" applyFill="1" applyBorder="1" applyAlignment="1" applyProtection="1"/>
    <xf numFmtId="0" fontId="2" fillId="0" borderId="0" xfId="3" applyFont="1"/>
    <xf numFmtId="0" fontId="2" fillId="5" borderId="0" xfId="3" applyFont="1" applyFill="1"/>
    <xf numFmtId="3" fontId="0" fillId="0" borderId="0" xfId="0" applyNumberFormat="1"/>
    <xf numFmtId="3" fontId="4" fillId="0" borderId="0" xfId="0" applyNumberFormat="1" applyFont="1"/>
    <xf numFmtId="0" fontId="1" fillId="0" borderId="0" xfId="3" applyFont="1"/>
    <xf numFmtId="3" fontId="0" fillId="6" borderId="0" xfId="0" applyNumberFormat="1" applyFill="1"/>
    <xf numFmtId="0" fontId="7" fillId="7" borderId="8" xfId="0" applyFont="1" applyFill="1" applyBorder="1" applyAlignment="1" applyProtection="1">
      <alignment horizontal="left"/>
    </xf>
    <xf numFmtId="0" fontId="7" fillId="7" borderId="9" xfId="0" applyFont="1" applyFill="1" applyBorder="1" applyAlignment="1" applyProtection="1">
      <alignment horizontal="left" indent="1"/>
    </xf>
    <xf numFmtId="0" fontId="7" fillId="7" borderId="10" xfId="0" applyFont="1" applyFill="1" applyBorder="1" applyAlignment="1" applyProtection="1">
      <alignment horizontal="left"/>
    </xf>
    <xf numFmtId="0" fontId="5" fillId="7" borderId="0" xfId="0" quotePrefix="1" applyFont="1" applyFill="1" applyBorder="1" applyAlignment="1" applyProtection="1">
      <alignment horizontal="left" vertical="top"/>
    </xf>
    <xf numFmtId="0" fontId="7" fillId="0" borderId="0" xfId="0" applyFont="1" applyAlignment="1" applyProtection="1">
      <protection locked="0"/>
    </xf>
    <xf numFmtId="0" fontId="5" fillId="2" borderId="3" xfId="0" applyFont="1" applyFill="1" applyBorder="1" applyAlignment="1" applyProtection="1">
      <protection locked="0"/>
    </xf>
    <xf numFmtId="0" fontId="19" fillId="2" borderId="3" xfId="2" applyFont="1" applyFill="1" applyBorder="1" applyAlignment="1" applyProtection="1">
      <protection locked="0"/>
    </xf>
    <xf numFmtId="0" fontId="6" fillId="8" borderId="0" xfId="0" applyFont="1" applyFill="1" applyBorder="1" applyAlignment="1" applyProtection="1">
      <alignment horizontal="left" indent="1"/>
    </xf>
    <xf numFmtId="0" fontId="6" fillId="8" borderId="1" xfId="0" applyFont="1" applyFill="1" applyBorder="1" applyAlignment="1" applyProtection="1">
      <alignment horizontal="left" indent="1"/>
    </xf>
    <xf numFmtId="0" fontId="6" fillId="8" borderId="2" xfId="0" applyFont="1" applyFill="1" applyBorder="1" applyAlignment="1" applyProtection="1">
      <alignment horizontal="left" indent="1"/>
    </xf>
    <xf numFmtId="0" fontId="6" fillId="8" borderId="0" xfId="0" applyFont="1" applyFill="1" applyBorder="1" applyAlignment="1" applyProtection="1">
      <alignment horizontal="left"/>
    </xf>
    <xf numFmtId="49" fontId="15" fillId="2" borderId="3" xfId="2" applyNumberFormat="1" applyFill="1" applyBorder="1" applyAlignment="1" applyProtection="1">
      <alignment horizontal="left"/>
      <protection locked="0"/>
    </xf>
    <xf numFmtId="0" fontId="5" fillId="2" borderId="0" xfId="0" applyFont="1" applyFill="1" applyBorder="1" applyAlignment="1">
      <alignment horizontal="left" wrapText="1"/>
    </xf>
    <xf numFmtId="0" fontId="5" fillId="2" borderId="17" xfId="0" applyFont="1" applyFill="1" applyBorder="1" applyAlignment="1">
      <alignment horizontal="left" wrapText="1"/>
    </xf>
    <xf numFmtId="3" fontId="4" fillId="0" borderId="0" xfId="0" applyNumberFormat="1" applyFont="1" applyAlignment="1">
      <alignment horizontal="right"/>
    </xf>
    <xf numFmtId="0" fontId="4" fillId="0" borderId="0" xfId="0" applyFont="1" applyAlignment="1">
      <alignment horizontal="right"/>
    </xf>
    <xf numFmtId="165" fontId="5" fillId="0" borderId="3" xfId="0" applyNumberFormat="1" applyFont="1" applyFill="1" applyBorder="1" applyAlignment="1" applyProtection="1">
      <alignment horizontal="left"/>
      <protection locked="0"/>
    </xf>
    <xf numFmtId="0" fontId="20" fillId="2" borderId="1" xfId="0" applyFont="1" applyFill="1" applyBorder="1" applyAlignment="1" applyProtection="1">
      <alignment horizontal="center" vertical="center" wrapText="1"/>
    </xf>
    <xf numFmtId="0" fontId="21" fillId="0" borderId="0" xfId="0" applyFont="1" applyBorder="1" applyAlignment="1">
      <alignment horizontal="center" vertical="center" wrapText="1"/>
    </xf>
    <xf numFmtId="0" fontId="21" fillId="0" borderId="2" xfId="0" applyFont="1" applyBorder="1" applyAlignment="1">
      <alignment horizontal="center" vertical="center" wrapText="1"/>
    </xf>
    <xf numFmtId="0" fontId="20" fillId="2" borderId="11" xfId="0" applyFont="1" applyFill="1" applyBorder="1" applyAlignment="1" applyProtection="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5" fillId="7" borderId="0" xfId="0" applyFont="1" applyFill="1" applyBorder="1" applyAlignment="1" applyProtection="1">
      <alignment horizontal="left" wrapText="1"/>
    </xf>
    <xf numFmtId="0" fontId="5" fillId="2" borderId="14" xfId="0" applyFont="1" applyFill="1" applyBorder="1" applyAlignment="1" applyProtection="1">
      <alignment horizontal="center" vertical="top"/>
    </xf>
    <xf numFmtId="0" fontId="5" fillId="2" borderId="7" xfId="0" applyFont="1" applyFill="1" applyBorder="1" applyAlignment="1" applyProtection="1">
      <alignment horizontal="center" vertical="top"/>
    </xf>
    <xf numFmtId="0" fontId="5" fillId="2" borderId="15" xfId="0" applyFont="1" applyFill="1" applyBorder="1" applyAlignment="1" applyProtection="1">
      <alignment horizontal="center" vertical="top"/>
    </xf>
    <xf numFmtId="0" fontId="5" fillId="7" borderId="0" xfId="0" applyFont="1" applyFill="1" applyBorder="1" applyAlignment="1" applyProtection="1">
      <alignment horizontal="left" vertical="center" wrapText="1"/>
    </xf>
    <xf numFmtId="0" fontId="5" fillId="7" borderId="8" xfId="0" applyNumberFormat="1" applyFont="1" applyFill="1" applyBorder="1" applyAlignment="1" applyProtection="1">
      <alignment horizontal="left"/>
    </xf>
    <xf numFmtId="0" fontId="7" fillId="7" borderId="9" xfId="0" applyNumberFormat="1" applyFont="1" applyFill="1" applyBorder="1" applyAlignment="1" applyProtection="1"/>
    <xf numFmtId="0" fontId="7" fillId="7" borderId="10" xfId="0" applyNumberFormat="1" applyFont="1" applyFill="1" applyBorder="1" applyAlignment="1" applyProtection="1"/>
    <xf numFmtId="49" fontId="5" fillId="2" borderId="8" xfId="0" applyNumberFormat="1" applyFont="1" applyFill="1" applyBorder="1" applyAlignment="1" applyProtection="1">
      <alignment horizontal="left"/>
      <protection locked="0"/>
    </xf>
    <xf numFmtId="0" fontId="7" fillId="0" borderId="9" xfId="0" applyFont="1" applyBorder="1" applyAlignment="1" applyProtection="1">
      <protection locked="0"/>
    </xf>
    <xf numFmtId="0" fontId="7" fillId="0" borderId="10" xfId="0" applyFont="1" applyBorder="1" applyAlignment="1" applyProtection="1">
      <protection locked="0"/>
    </xf>
    <xf numFmtId="165" fontId="5" fillId="6" borderId="8" xfId="0" applyNumberFormat="1" applyFont="1" applyFill="1" applyBorder="1" applyAlignment="1" applyProtection="1">
      <alignment horizontal="left"/>
      <protection locked="0"/>
    </xf>
    <xf numFmtId="165" fontId="5" fillId="6" borderId="10" xfId="0" applyNumberFormat="1" applyFont="1" applyFill="1" applyBorder="1" applyAlignment="1" applyProtection="1">
      <alignment horizontal="left"/>
      <protection locked="0"/>
    </xf>
    <xf numFmtId="165" fontId="14" fillId="7" borderId="8" xfId="0" applyNumberFormat="1" applyFont="1" applyFill="1" applyBorder="1" applyAlignment="1" applyProtection="1">
      <alignment horizontal="left" vertical="center"/>
    </xf>
    <xf numFmtId="165" fontId="14" fillId="7" borderId="10" xfId="0" applyNumberFormat="1" applyFont="1" applyFill="1" applyBorder="1" applyAlignment="1" applyProtection="1">
      <alignment horizontal="left" vertical="center"/>
    </xf>
    <xf numFmtId="0" fontId="5" fillId="2" borderId="14" xfId="0" applyFont="1" applyFill="1" applyBorder="1" applyAlignment="1" applyProtection="1">
      <alignment horizontal="center" vertical="top"/>
      <protection locked="0"/>
    </xf>
    <xf numFmtId="0" fontId="5" fillId="2" borderId="7" xfId="0" applyFont="1" applyFill="1" applyBorder="1" applyAlignment="1" applyProtection="1">
      <alignment horizontal="center" vertical="top"/>
      <protection locked="0"/>
    </xf>
    <xf numFmtId="0" fontId="5" fillId="2" borderId="15" xfId="0" applyFont="1" applyFill="1" applyBorder="1" applyAlignment="1" applyProtection="1">
      <alignment horizontal="center" vertical="top"/>
      <protection locked="0"/>
    </xf>
    <xf numFmtId="0" fontId="6" fillId="3" borderId="1" xfId="0" applyFont="1" applyFill="1" applyBorder="1" applyAlignment="1" applyProtection="1">
      <alignment horizontal="left" indent="1"/>
    </xf>
    <xf numFmtId="0" fontId="6" fillId="3" borderId="0" xfId="0" applyFont="1" applyFill="1" applyBorder="1" applyAlignment="1" applyProtection="1">
      <alignment horizontal="left" indent="1"/>
    </xf>
    <xf numFmtId="0" fontId="6" fillId="3" borderId="2" xfId="0" applyFont="1" applyFill="1" applyBorder="1" applyAlignment="1" applyProtection="1">
      <alignment horizontal="left" indent="1"/>
    </xf>
    <xf numFmtId="0" fontId="24" fillId="2" borderId="11" xfId="0" applyFont="1" applyFill="1" applyBorder="1" applyAlignment="1" applyProtection="1">
      <alignment horizontal="left" vertical="center" wrapText="1"/>
    </xf>
    <xf numFmtId="0" fontId="24" fillId="2" borderId="12" xfId="0" applyFont="1" applyFill="1" applyBorder="1" applyAlignment="1" applyProtection="1">
      <alignment horizontal="left" vertical="center" wrapText="1"/>
    </xf>
    <xf numFmtId="0" fontId="24" fillId="2" borderId="1" xfId="0" applyFont="1" applyFill="1" applyBorder="1" applyAlignment="1" applyProtection="1">
      <alignment horizontal="left" vertical="center" wrapText="1"/>
    </xf>
    <xf numFmtId="0" fontId="24" fillId="2" borderId="0" xfId="0" applyFont="1" applyFill="1" applyBorder="1" applyAlignment="1" applyProtection="1">
      <alignment horizontal="left" vertical="center" wrapText="1"/>
    </xf>
    <xf numFmtId="0" fontId="4" fillId="2" borderId="8"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cellXfs>
  <cellStyles count="12">
    <cellStyle name="Comma" xfId="1" builtinId="3"/>
    <cellStyle name="Comma 2" xfId="8" xr:uid="{00000000-0005-0000-0000-000001000000}"/>
    <cellStyle name="Hyperlink" xfId="2" builtinId="8"/>
    <cellStyle name="Hyperlink 2" xfId="9" xr:uid="{00000000-0005-0000-0000-000003000000}"/>
    <cellStyle name="Hyperlink 3" xfId="6" xr:uid="{00000000-0005-0000-0000-000004000000}"/>
    <cellStyle name="Normal" xfId="0" builtinId="0"/>
    <cellStyle name="Normal 2" xfId="3" xr:uid="{00000000-0005-0000-0000-000006000000}"/>
    <cellStyle name="Normal 2 2" xfId="10" xr:uid="{00000000-0005-0000-0000-000007000000}"/>
    <cellStyle name="Normal 3" xfId="7" xr:uid="{00000000-0005-0000-0000-000008000000}"/>
    <cellStyle name="Normal 4" xfId="5" xr:uid="{00000000-0005-0000-0000-000009000000}"/>
    <cellStyle name="Percent 2" xfId="4" xr:uid="{00000000-0005-0000-0000-00000A000000}"/>
    <cellStyle name="Percent 2 2" xfId="11" xr:uid="{00000000-0005-0000-0000-00000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000"/>
      <rgbColor rgb="00993366"/>
      <rgbColor rgb="00FCFFD9"/>
      <rgbColor rgb="00CCFFFF"/>
      <rgbColor rgb="00660066"/>
      <rgbColor rgb="00FF8080"/>
      <rgbColor rgb="004A6EB6"/>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color rgb="FF009900"/>
      <color rgb="FF00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2114553</xdr:colOff>
      <xdr:row>0</xdr:row>
      <xdr:rowOff>38111</xdr:rowOff>
    </xdr:from>
    <xdr:to>
      <xdr:col>1</xdr:col>
      <xdr:colOff>3974309</xdr:colOff>
      <xdr:row>0</xdr:row>
      <xdr:rowOff>748200</xdr:rowOff>
    </xdr:to>
    <xdr:pic>
      <xdr:nvPicPr>
        <xdr:cNvPr id="6" name="Picture 5" descr="Alberta Government">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5528" y="38111"/>
          <a:ext cx="1859756" cy="710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298450</xdr:colOff>
          <xdr:row>9</xdr:row>
          <xdr:rowOff>146050</xdr:rowOff>
        </xdr:from>
        <xdr:to>
          <xdr:col>1</xdr:col>
          <xdr:colOff>1327150</xdr:colOff>
          <xdr:row>11</xdr:row>
          <xdr:rowOff>12700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Biofuel Producer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2476500</xdr:colOff>
          <xdr:row>9</xdr:row>
          <xdr:rowOff>139700</xdr:rowOff>
        </xdr:from>
        <xdr:to>
          <xdr:col>3</xdr:col>
          <xdr:colOff>793750</xdr:colOff>
          <xdr:row>11</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Biofuel Importer</a:t>
              </a:r>
            </a:p>
          </xdr:txBody>
        </xdr:sp>
        <xdr:clientData/>
      </xdr:twoCellAnchor>
    </mc:Choice>
    <mc:Fallback/>
  </mc:AlternateContent>
  <xdr:twoCellAnchor editAs="oneCell">
    <xdr:from>
      <xdr:col>3</xdr:col>
      <xdr:colOff>2619375</xdr:colOff>
      <xdr:row>0</xdr:row>
      <xdr:rowOff>47625</xdr:rowOff>
    </xdr:from>
    <xdr:to>
      <xdr:col>6</xdr:col>
      <xdr:colOff>4763</xdr:colOff>
      <xdr:row>2</xdr:row>
      <xdr:rowOff>233363</xdr:rowOff>
    </xdr:to>
    <xdr:pic>
      <xdr:nvPicPr>
        <xdr:cNvPr id="9" name="Picture 8" descr="Alberta Government">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4975" y="47625"/>
          <a:ext cx="1309688" cy="500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304800</xdr:colOff>
          <xdr:row>11</xdr:row>
          <xdr:rowOff>184150</xdr:rowOff>
        </xdr:from>
        <xdr:to>
          <xdr:col>1</xdr:col>
          <xdr:colOff>1041400</xdr:colOff>
          <xdr:row>13</xdr:row>
          <xdr:rowOff>25400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2501900</xdr:colOff>
          <xdr:row>11</xdr:row>
          <xdr:rowOff>184150</xdr:rowOff>
        </xdr:from>
        <xdr:to>
          <xdr:col>3</xdr:col>
          <xdr:colOff>393700</xdr:colOff>
          <xdr:row>13</xdr:row>
          <xdr:rowOff>25400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el.ghg@gov.ab.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mailto:Darren.achtymichuk@gmail.com" TargetMode="External"/><Relationship Id="rId3" Type="http://schemas.openxmlformats.org/officeDocument/2006/relationships/hyperlink" Target="mailto:Jennifer.Packer@icfi.com" TargetMode="External"/><Relationship Id="rId7" Type="http://schemas.openxmlformats.org/officeDocument/2006/relationships/hyperlink" Target="mailto:dthompson@tecenv.com" TargetMode="External"/><Relationship Id="rId2" Type="http://schemas.openxmlformats.org/officeDocument/2006/relationships/hyperlink" Target="mailto:tb@climate-check.com" TargetMode="External"/><Relationship Id="rId1" Type="http://schemas.openxmlformats.org/officeDocument/2006/relationships/hyperlink" Target="mailto:aschroeder@icfi.com" TargetMode="External"/><Relationship Id="rId6" Type="http://schemas.openxmlformats.org/officeDocument/2006/relationships/hyperlink" Target="mailto:sporter@biofuelsconsulting.ca" TargetMode="External"/><Relationship Id="rId5" Type="http://schemas.openxmlformats.org/officeDocument/2006/relationships/hyperlink" Target="mailto:bradley.saville@utoronto.ca" TargetMode="External"/><Relationship Id="rId4" Type="http://schemas.openxmlformats.org/officeDocument/2006/relationships/hyperlink" Target="mailto:kenfryer7@gmail.com" TargetMode="Externa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37"/>
  <sheetViews>
    <sheetView tabSelected="1" zoomScaleNormal="100" workbookViewId="0">
      <selection activeCell="K22" sqref="K22"/>
    </sheetView>
  </sheetViews>
  <sheetFormatPr defaultColWidth="9.1796875" defaultRowHeight="12.5" x14ac:dyDescent="0.25"/>
  <cols>
    <col min="1" max="1" width="2.81640625" style="7" customWidth="1"/>
    <col min="2" max="2" width="91" style="7" customWidth="1"/>
    <col min="3" max="3" width="2.81640625" style="7" customWidth="1"/>
    <col min="4" max="16384" width="9.1796875" style="7"/>
  </cols>
  <sheetData>
    <row r="1" spans="1:11" ht="60" customHeight="1" x14ac:dyDescent="0.25">
      <c r="A1" s="152"/>
      <c r="B1" s="153"/>
      <c r="C1" s="154"/>
    </row>
    <row r="2" spans="1:11" s="46" customFormat="1" ht="20" x14ac:dyDescent="0.4">
      <c r="A2" s="149" t="s">
        <v>295</v>
      </c>
      <c r="B2" s="150"/>
      <c r="C2" s="151"/>
    </row>
    <row r="3" spans="1:11" s="46" customFormat="1" ht="42.75" customHeight="1" x14ac:dyDescent="0.4">
      <c r="A3" s="149" t="s">
        <v>362</v>
      </c>
      <c r="B3" s="150"/>
      <c r="C3" s="151"/>
    </row>
    <row r="4" spans="1:11" ht="14" x14ac:dyDescent="0.3">
      <c r="A4" s="140" t="s">
        <v>5</v>
      </c>
      <c r="B4" s="139"/>
      <c r="C4" s="141"/>
    </row>
    <row r="5" spans="1:11" ht="6" customHeight="1" x14ac:dyDescent="0.25">
      <c r="A5" s="11"/>
      <c r="B5" s="12"/>
      <c r="C5" s="13"/>
    </row>
    <row r="6" spans="1:11" ht="36" customHeight="1" x14ac:dyDescent="0.25">
      <c r="A6" s="14"/>
      <c r="B6" s="10" t="s">
        <v>350</v>
      </c>
      <c r="C6" s="15"/>
    </row>
    <row r="7" spans="1:11" ht="6" customHeight="1" x14ac:dyDescent="0.25">
      <c r="A7" s="45" t="s">
        <v>2</v>
      </c>
      <c r="B7" s="16"/>
      <c r="C7" s="17"/>
    </row>
    <row r="8" spans="1:11" ht="14" customHeight="1" x14ac:dyDescent="0.3">
      <c r="A8" s="140" t="s">
        <v>6</v>
      </c>
      <c r="B8" s="142"/>
      <c r="C8" s="141"/>
    </row>
    <row r="9" spans="1:11" ht="6" customHeight="1" x14ac:dyDescent="0.25">
      <c r="A9" s="11"/>
      <c r="B9" s="12"/>
      <c r="C9" s="13"/>
      <c r="K9"/>
    </row>
    <row r="10" spans="1:11" ht="24" x14ac:dyDescent="0.25">
      <c r="A10" s="4"/>
      <c r="B10" s="10" t="s">
        <v>351</v>
      </c>
      <c r="C10" s="18"/>
      <c r="G10"/>
    </row>
    <row r="11" spans="1:11" ht="6" customHeight="1" x14ac:dyDescent="0.25">
      <c r="A11" s="11"/>
      <c r="B11" s="12"/>
      <c r="C11" s="13"/>
    </row>
    <row r="12" spans="1:11" ht="13.5" customHeight="1" x14ac:dyDescent="0.3">
      <c r="A12" s="140" t="s">
        <v>19</v>
      </c>
      <c r="B12" s="142"/>
      <c r="C12" s="141"/>
    </row>
    <row r="13" spans="1:11" ht="6" customHeight="1" x14ac:dyDescent="0.25">
      <c r="A13" s="19"/>
      <c r="B13" s="12"/>
      <c r="C13" s="13"/>
    </row>
    <row r="14" spans="1:11" ht="12.75" customHeight="1" x14ac:dyDescent="0.25">
      <c r="A14" s="20" t="s">
        <v>3</v>
      </c>
      <c r="B14" s="8" t="s">
        <v>29</v>
      </c>
      <c r="C14" s="21"/>
    </row>
    <row r="15" spans="1:11" ht="26.25" customHeight="1" x14ac:dyDescent="0.25">
      <c r="A15" s="20" t="s">
        <v>4</v>
      </c>
      <c r="B15" s="8" t="s">
        <v>352</v>
      </c>
      <c r="C15" s="21"/>
    </row>
    <row r="16" spans="1:11" ht="12.75" customHeight="1" x14ac:dyDescent="0.25">
      <c r="A16" s="20" t="s">
        <v>7</v>
      </c>
      <c r="B16" s="8" t="s">
        <v>36</v>
      </c>
      <c r="C16" s="21"/>
      <c r="I16"/>
    </row>
    <row r="17" spans="1:5" ht="23" x14ac:dyDescent="0.25">
      <c r="A17" s="20" t="s">
        <v>20</v>
      </c>
      <c r="B17" s="8" t="s">
        <v>28</v>
      </c>
      <c r="C17" s="21"/>
    </row>
    <row r="18" spans="1:5" ht="12.75" customHeight="1" x14ac:dyDescent="0.25">
      <c r="A18" s="20" t="s">
        <v>21</v>
      </c>
      <c r="B18" s="8" t="s">
        <v>37</v>
      </c>
      <c r="C18" s="21"/>
    </row>
    <row r="19" spans="1:5" ht="35" customHeight="1" x14ac:dyDescent="0.25">
      <c r="A19" s="20" t="s">
        <v>22</v>
      </c>
      <c r="B19" s="8" t="s">
        <v>367</v>
      </c>
      <c r="C19" s="21"/>
      <c r="E19" s="145"/>
    </row>
    <row r="20" spans="1:5" ht="23" x14ac:dyDescent="0.25">
      <c r="A20" s="20" t="s">
        <v>23</v>
      </c>
      <c r="B20" s="8" t="s">
        <v>340</v>
      </c>
      <c r="C20" s="21"/>
    </row>
    <row r="21" spans="1:5" ht="21.5" customHeight="1" x14ac:dyDescent="0.25">
      <c r="A21" s="20" t="s">
        <v>24</v>
      </c>
      <c r="B21" s="8" t="s">
        <v>359</v>
      </c>
      <c r="C21" s="21"/>
    </row>
    <row r="22" spans="1:5" ht="35.5" customHeight="1" x14ac:dyDescent="0.25">
      <c r="A22" s="52" t="s">
        <v>27</v>
      </c>
      <c r="B22" s="144" t="s">
        <v>339</v>
      </c>
      <c r="C22" s="13"/>
    </row>
    <row r="23" spans="1:5" x14ac:dyDescent="0.25">
      <c r="A23" s="22"/>
      <c r="B23" s="23"/>
      <c r="C23" s="24"/>
    </row>
    <row r="24" spans="1:5" ht="6" customHeight="1" x14ac:dyDescent="0.25">
      <c r="A24" s="19"/>
      <c r="B24" s="12"/>
      <c r="C24" s="13"/>
    </row>
    <row r="25" spans="1:5" ht="14" customHeight="1" x14ac:dyDescent="0.3">
      <c r="A25" s="140" t="s">
        <v>25</v>
      </c>
      <c r="B25" s="142"/>
      <c r="C25" s="141"/>
    </row>
    <row r="26" spans="1:5" ht="6" customHeight="1" x14ac:dyDescent="0.25">
      <c r="A26" s="25"/>
      <c r="B26" s="5"/>
      <c r="C26" s="6"/>
    </row>
    <row r="27" spans="1:5" ht="13" x14ac:dyDescent="0.3">
      <c r="A27" s="26"/>
      <c r="B27" s="9" t="s">
        <v>26</v>
      </c>
      <c r="C27" s="27"/>
    </row>
    <row r="28" spans="1:5" x14ac:dyDescent="0.25">
      <c r="A28" s="28"/>
      <c r="B28" s="44" t="s">
        <v>38</v>
      </c>
      <c r="C28" s="30"/>
    </row>
    <row r="29" spans="1:5" ht="6" customHeight="1" x14ac:dyDescent="0.25">
      <c r="A29" s="31"/>
      <c r="B29" s="29"/>
      <c r="C29" s="32"/>
    </row>
    <row r="30" spans="1:5" ht="13" x14ac:dyDescent="0.3">
      <c r="A30" s="26"/>
      <c r="B30" s="9" t="s">
        <v>368</v>
      </c>
      <c r="C30" s="27"/>
    </row>
    <row r="31" spans="1:5" x14ac:dyDescent="0.25">
      <c r="A31" s="33"/>
      <c r="B31" s="43" t="s">
        <v>354</v>
      </c>
      <c r="C31" s="34"/>
    </row>
    <row r="32" spans="1:5" x14ac:dyDescent="0.25">
      <c r="A32" s="33"/>
      <c r="B32" s="51" t="s">
        <v>355</v>
      </c>
      <c r="C32" s="34"/>
    </row>
    <row r="33" spans="1:3" x14ac:dyDescent="0.25">
      <c r="A33" s="33"/>
      <c r="B33" s="43" t="s">
        <v>16</v>
      </c>
      <c r="C33" s="34"/>
    </row>
    <row r="34" spans="1:3" x14ac:dyDescent="0.25">
      <c r="A34" s="33"/>
      <c r="B34" s="43" t="s">
        <v>10</v>
      </c>
      <c r="C34" s="34"/>
    </row>
    <row r="35" spans="1:3" x14ac:dyDescent="0.25">
      <c r="A35" s="33"/>
      <c r="B35" s="43" t="s">
        <v>17</v>
      </c>
      <c r="C35" s="34"/>
    </row>
    <row r="36" spans="1:3" x14ac:dyDescent="0.25">
      <c r="A36" s="33"/>
      <c r="B36" s="43" t="s">
        <v>18</v>
      </c>
      <c r="C36" s="34"/>
    </row>
    <row r="37" spans="1:3" ht="6" customHeight="1" thickBot="1" x14ac:dyDescent="0.3">
      <c r="A37" s="35"/>
      <c r="B37" s="36"/>
      <c r="C37" s="37"/>
    </row>
  </sheetData>
  <sheetProtection algorithmName="SHA-512" hashValue="ryqhu3SzKyx9kxFyyID7LoAm/ifU//KCe9r2Yj+KVq9HRe6BWSDP7ZNg4GOFPBCbej6SQky6+NzMzoMGgmrL2w==" saltValue="EHeRRxhzmblCKQ0lAIf3IQ==" spinCount="100000" sheet="1" objects="1" scenarios="1"/>
  <mergeCells count="3">
    <mergeCell ref="A3:C3"/>
    <mergeCell ref="A2:C2"/>
    <mergeCell ref="A1:C1"/>
  </mergeCells>
  <phoneticPr fontId="8" type="noConversion"/>
  <hyperlinks>
    <hyperlink ref="B28" r:id="rId1" xr:uid="{00000000-0004-0000-0000-000000000000}"/>
  </hyperlinks>
  <pageMargins left="0.5" right="0.5" top="0.5" bottom="0.5" header="0.25" footer="0.25"/>
  <pageSetup orientation="portrait" r:id="rId2"/>
  <headerFooter alignWithMargins="0">
    <oddFooter>&amp;C&amp;8© 2017 Government of Alberta&amp;R&amp;8&amp;P&amp;L&amp;"Calibri"&amp;11&amp;K000000&amp;"Calibri"&amp;11&amp;K000000&amp;8Oct 2017_x000D_&amp;1#&amp;"Calibri"&amp;11&amp;K000000Classification: 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105"/>
  <sheetViews>
    <sheetView zoomScaleNormal="100" workbookViewId="0">
      <selection activeCell="F12" sqref="F12"/>
    </sheetView>
  </sheetViews>
  <sheetFormatPr defaultColWidth="9.1796875" defaultRowHeight="11.5" x14ac:dyDescent="0.25"/>
  <cols>
    <col min="1" max="1" width="2.81640625" style="38" customWidth="1"/>
    <col min="2" max="2" width="44.81640625" style="38" customWidth="1"/>
    <col min="3" max="3" width="2.81640625" style="38" customWidth="1"/>
    <col min="4" max="4" width="44.453125" style="38" customWidth="1"/>
    <col min="5" max="5" width="2.81640625" style="38" customWidth="1"/>
    <col min="6" max="6" width="9.1796875" style="38"/>
    <col min="7" max="11" width="9.1796875" style="38" hidden="1" customWidth="1"/>
    <col min="12" max="12" width="0" style="38" hidden="1" customWidth="1"/>
    <col min="13" max="16384" width="9.1796875" style="38"/>
  </cols>
  <sheetData>
    <row r="1" spans="1:7" s="1" customFormat="1" ht="15" customHeight="1" x14ac:dyDescent="0.3">
      <c r="A1" s="39"/>
      <c r="B1" s="42" t="s">
        <v>42</v>
      </c>
      <c r="C1" s="40"/>
      <c r="D1" s="40"/>
      <c r="E1" s="41"/>
    </row>
    <row r="2" spans="1:7" ht="16.5" customHeight="1" x14ac:dyDescent="0.25">
      <c r="A2" s="65" t="s">
        <v>50</v>
      </c>
      <c r="B2" s="66"/>
      <c r="C2" s="67"/>
      <c r="D2" s="66"/>
      <c r="E2" s="68"/>
    </row>
    <row r="3" spans="1:7" ht="14.15" customHeight="1" x14ac:dyDescent="0.25">
      <c r="A3" s="70"/>
      <c r="B3" s="64"/>
      <c r="C3" s="67"/>
      <c r="D3" s="69"/>
      <c r="E3" s="68"/>
    </row>
    <row r="4" spans="1:7" ht="6" customHeight="1" x14ac:dyDescent="0.25">
      <c r="A4" s="71"/>
      <c r="B4" s="66"/>
      <c r="C4" s="72"/>
      <c r="D4" s="66"/>
      <c r="E4" s="68"/>
    </row>
    <row r="5" spans="1:7" s="1" customFormat="1" ht="15" customHeight="1" x14ac:dyDescent="0.3">
      <c r="A5" s="39"/>
      <c r="B5" s="42" t="s">
        <v>43</v>
      </c>
      <c r="C5" s="40"/>
      <c r="D5" s="40"/>
      <c r="E5" s="41"/>
    </row>
    <row r="6" spans="1:7" ht="13" customHeight="1" x14ac:dyDescent="0.25">
      <c r="A6" s="65" t="s">
        <v>44</v>
      </c>
      <c r="B6" s="73"/>
      <c r="C6" s="67"/>
      <c r="D6" s="74"/>
      <c r="E6" s="68"/>
      <c r="G6" s="50" t="s">
        <v>31</v>
      </c>
    </row>
    <row r="7" spans="1:7" ht="14.15" customHeight="1" x14ac:dyDescent="0.25">
      <c r="A7" s="70"/>
      <c r="B7" s="163"/>
      <c r="C7" s="164"/>
      <c r="D7" s="165"/>
      <c r="E7" s="68"/>
      <c r="G7" s="50" t="s">
        <v>30</v>
      </c>
    </row>
    <row r="8" spans="1:7" ht="13" customHeight="1" x14ac:dyDescent="0.25">
      <c r="A8" s="65" t="s">
        <v>45</v>
      </c>
      <c r="B8" s="73"/>
      <c r="C8" s="67"/>
      <c r="D8" s="73"/>
      <c r="E8" s="68"/>
      <c r="G8" s="50" t="s">
        <v>32</v>
      </c>
    </row>
    <row r="9" spans="1:7" ht="14.15" customHeight="1" x14ac:dyDescent="0.25">
      <c r="A9" s="70"/>
      <c r="B9" s="163"/>
      <c r="C9" s="164"/>
      <c r="D9" s="165"/>
      <c r="E9" s="68"/>
      <c r="G9" s="50" t="s">
        <v>35</v>
      </c>
    </row>
    <row r="10" spans="1:7" ht="13" customHeight="1" x14ac:dyDescent="0.25">
      <c r="A10" s="65" t="s">
        <v>46</v>
      </c>
      <c r="B10" s="73"/>
      <c r="C10" s="67"/>
      <c r="D10" s="69"/>
      <c r="E10" s="68"/>
      <c r="G10" s="50" t="s">
        <v>33</v>
      </c>
    </row>
    <row r="11" spans="1:7" ht="14.15" customHeight="1" x14ac:dyDescent="0.25">
      <c r="A11" s="70"/>
      <c r="B11" s="3"/>
      <c r="C11" s="67"/>
      <c r="D11" s="69"/>
      <c r="E11" s="68"/>
    </row>
    <row r="12" spans="1:7" ht="13" customHeight="1" x14ac:dyDescent="0.25">
      <c r="A12" s="65" t="s">
        <v>47</v>
      </c>
      <c r="B12" s="73"/>
      <c r="C12" s="67" t="s">
        <v>48</v>
      </c>
      <c r="D12" s="66"/>
      <c r="E12" s="68"/>
    </row>
    <row r="13" spans="1:7" ht="14.15" customHeight="1" x14ac:dyDescent="0.25">
      <c r="A13" s="70"/>
      <c r="B13" s="3"/>
      <c r="C13" s="67"/>
      <c r="D13" s="2"/>
      <c r="E13" s="68"/>
    </row>
    <row r="14" spans="1:7" ht="13" customHeight="1" x14ac:dyDescent="0.25">
      <c r="A14" s="70" t="s">
        <v>0</v>
      </c>
      <c r="B14" s="66"/>
      <c r="C14" s="67" t="s">
        <v>1</v>
      </c>
      <c r="D14" s="66"/>
      <c r="E14" s="68"/>
    </row>
    <row r="15" spans="1:7" ht="14.15" customHeight="1" x14ac:dyDescent="0.25">
      <c r="A15" s="70"/>
      <c r="B15" s="3"/>
      <c r="C15" s="67"/>
      <c r="D15" s="2"/>
      <c r="E15" s="68"/>
    </row>
    <row r="16" spans="1:7" ht="13" customHeight="1" x14ac:dyDescent="0.25">
      <c r="A16" s="70" t="s">
        <v>15</v>
      </c>
      <c r="B16" s="66"/>
      <c r="C16" s="67" t="s">
        <v>8</v>
      </c>
      <c r="D16" s="66"/>
      <c r="E16" s="68"/>
    </row>
    <row r="17" spans="1:7" ht="14.15" customHeight="1" x14ac:dyDescent="0.25">
      <c r="A17" s="70"/>
      <c r="B17" s="3"/>
      <c r="C17" s="67"/>
      <c r="D17" s="48"/>
      <c r="E17" s="68"/>
    </row>
    <row r="18" spans="1:7" ht="13" customHeight="1" x14ac:dyDescent="0.25">
      <c r="A18" s="65" t="s">
        <v>41</v>
      </c>
      <c r="B18" s="66"/>
      <c r="C18" s="67" t="s">
        <v>11</v>
      </c>
      <c r="D18" s="66"/>
      <c r="E18" s="68"/>
    </row>
    <row r="19" spans="1:7" ht="14.15" customHeight="1" x14ac:dyDescent="0.25">
      <c r="A19" s="71"/>
      <c r="B19" s="3"/>
      <c r="C19" s="66"/>
      <c r="D19" s="48"/>
      <c r="E19" s="68"/>
    </row>
    <row r="20" spans="1:7" ht="10.5" customHeight="1" x14ac:dyDescent="0.25">
      <c r="A20" s="65" t="s">
        <v>9</v>
      </c>
      <c r="B20" s="65"/>
      <c r="C20" s="67"/>
      <c r="D20" s="66"/>
      <c r="E20" s="68"/>
    </row>
    <row r="21" spans="1:7" ht="14.15" customHeight="1" x14ac:dyDescent="0.25">
      <c r="A21" s="71"/>
      <c r="B21" s="3"/>
      <c r="C21" s="66"/>
      <c r="D21" s="69"/>
      <c r="E21" s="68"/>
    </row>
    <row r="22" spans="1:7" ht="6" customHeight="1" x14ac:dyDescent="0.25">
      <c r="A22" s="71"/>
      <c r="B22" s="66"/>
      <c r="C22" s="72"/>
      <c r="D22" s="66"/>
      <c r="E22" s="68"/>
    </row>
    <row r="23" spans="1:7" s="1" customFormat="1" ht="15" customHeight="1" x14ac:dyDescent="0.3">
      <c r="A23" s="39"/>
      <c r="B23" s="42" t="s">
        <v>51</v>
      </c>
      <c r="C23" s="40"/>
      <c r="D23" s="40"/>
      <c r="E23" s="41"/>
    </row>
    <row r="24" spans="1:7" ht="13" customHeight="1" x14ac:dyDescent="0.25">
      <c r="A24" s="65" t="s">
        <v>52</v>
      </c>
      <c r="B24" s="73"/>
      <c r="C24" s="67"/>
      <c r="D24" s="74"/>
      <c r="E24" s="68"/>
      <c r="G24" s="50" t="s">
        <v>31</v>
      </c>
    </row>
    <row r="25" spans="1:7" ht="14.15" customHeight="1" x14ac:dyDescent="0.25">
      <c r="A25" s="70"/>
      <c r="B25" s="163"/>
      <c r="C25" s="164"/>
      <c r="D25" s="165"/>
      <c r="E25" s="68"/>
      <c r="G25" s="50" t="s">
        <v>30</v>
      </c>
    </row>
    <row r="26" spans="1:7" ht="13" customHeight="1" x14ac:dyDescent="0.25">
      <c r="A26" s="65" t="s">
        <v>46</v>
      </c>
      <c r="B26" s="73"/>
      <c r="C26" s="67"/>
      <c r="D26" s="69"/>
      <c r="E26" s="68"/>
      <c r="G26" s="50" t="s">
        <v>33</v>
      </c>
    </row>
    <row r="27" spans="1:7" ht="14.15" customHeight="1" x14ac:dyDescent="0.25">
      <c r="A27" s="70"/>
      <c r="B27" s="3"/>
      <c r="C27" s="67"/>
      <c r="D27" s="69"/>
      <c r="E27" s="68"/>
    </row>
    <row r="28" spans="1:7" ht="13" customHeight="1" x14ac:dyDescent="0.25">
      <c r="A28" s="70" t="s">
        <v>12</v>
      </c>
      <c r="B28" s="73"/>
      <c r="C28" s="67" t="s">
        <v>13</v>
      </c>
      <c r="D28" s="73"/>
      <c r="E28" s="68"/>
      <c r="G28" s="50" t="s">
        <v>32</v>
      </c>
    </row>
    <row r="29" spans="1:7" ht="14.15" customHeight="1" x14ac:dyDescent="0.25">
      <c r="A29" s="70"/>
      <c r="B29" s="3"/>
      <c r="C29" s="67"/>
      <c r="D29" s="3"/>
      <c r="E29" s="68"/>
      <c r="G29" s="50" t="s">
        <v>35</v>
      </c>
    </row>
    <row r="30" spans="1:7" ht="13" customHeight="1" x14ac:dyDescent="0.25">
      <c r="A30" s="65" t="s">
        <v>53</v>
      </c>
      <c r="B30" s="66"/>
      <c r="C30" s="67" t="s">
        <v>14</v>
      </c>
      <c r="D30" s="66"/>
      <c r="E30" s="68"/>
      <c r="G30" s="50" t="s">
        <v>33</v>
      </c>
    </row>
    <row r="31" spans="1:7" ht="14.15" customHeight="1" x14ac:dyDescent="0.25">
      <c r="A31" s="70"/>
      <c r="B31" s="3"/>
      <c r="C31" s="67"/>
      <c r="D31" s="47"/>
      <c r="E31" s="68"/>
    </row>
    <row r="32" spans="1:7" ht="13" customHeight="1" x14ac:dyDescent="0.25">
      <c r="A32" s="70" t="s">
        <v>0</v>
      </c>
      <c r="B32" s="66"/>
      <c r="C32" s="67" t="s">
        <v>1</v>
      </c>
      <c r="D32" s="66"/>
      <c r="E32" s="68"/>
    </row>
    <row r="33" spans="1:7" ht="14.15" customHeight="1" x14ac:dyDescent="0.25">
      <c r="A33" s="70"/>
      <c r="B33" s="3"/>
      <c r="C33" s="67"/>
      <c r="D33" s="2"/>
      <c r="E33" s="68"/>
    </row>
    <row r="34" spans="1:7" ht="13" customHeight="1" x14ac:dyDescent="0.25">
      <c r="A34" s="70" t="s">
        <v>15</v>
      </c>
      <c r="B34" s="66"/>
      <c r="C34" s="67" t="s">
        <v>8</v>
      </c>
      <c r="D34" s="66"/>
      <c r="E34" s="68"/>
    </row>
    <row r="35" spans="1:7" ht="14.15" customHeight="1" x14ac:dyDescent="0.25">
      <c r="A35" s="70"/>
      <c r="B35" s="3"/>
      <c r="C35" s="67"/>
      <c r="D35" s="48"/>
      <c r="E35" s="68"/>
    </row>
    <row r="36" spans="1:7" ht="13" customHeight="1" x14ac:dyDescent="0.25">
      <c r="A36" s="65" t="s">
        <v>41</v>
      </c>
      <c r="B36" s="66"/>
      <c r="C36" s="67" t="s">
        <v>11</v>
      </c>
      <c r="D36" s="66"/>
      <c r="E36" s="68"/>
    </row>
    <row r="37" spans="1:7" ht="14.15" customHeight="1" x14ac:dyDescent="0.25">
      <c r="A37" s="71"/>
      <c r="B37" s="3"/>
      <c r="C37" s="66"/>
      <c r="D37" s="48"/>
      <c r="E37" s="68"/>
    </row>
    <row r="38" spans="1:7" ht="10.5" customHeight="1" x14ac:dyDescent="0.25">
      <c r="A38" s="65" t="s">
        <v>9</v>
      </c>
      <c r="B38" s="65"/>
      <c r="C38" s="67"/>
      <c r="D38" s="66"/>
      <c r="E38" s="68"/>
    </row>
    <row r="39" spans="1:7" ht="14.15" customHeight="1" x14ac:dyDescent="0.25">
      <c r="A39" s="71"/>
      <c r="B39" s="3"/>
      <c r="C39" s="66"/>
      <c r="D39" s="69"/>
      <c r="E39" s="68"/>
    </row>
    <row r="40" spans="1:7" ht="6" customHeight="1" x14ac:dyDescent="0.25">
      <c r="A40" s="71"/>
      <c r="B40" s="66"/>
      <c r="C40" s="72"/>
      <c r="D40" s="66"/>
      <c r="E40" s="68"/>
    </row>
    <row r="41" spans="1:7" s="1" customFormat="1" ht="15" customHeight="1" x14ac:dyDescent="0.3">
      <c r="A41" s="39"/>
      <c r="B41" s="42" t="s">
        <v>54</v>
      </c>
      <c r="C41" s="40"/>
      <c r="D41" s="40"/>
      <c r="E41" s="41"/>
    </row>
    <row r="42" spans="1:7" ht="13" customHeight="1" x14ac:dyDescent="0.25">
      <c r="A42" s="65" t="s">
        <v>34</v>
      </c>
      <c r="B42" s="73"/>
      <c r="C42" s="67"/>
      <c r="D42" s="74" t="s">
        <v>40</v>
      </c>
      <c r="E42" s="68"/>
      <c r="G42" s="50" t="s">
        <v>31</v>
      </c>
    </row>
    <row r="43" spans="1:7" ht="14.15" customHeight="1" x14ac:dyDescent="0.25">
      <c r="A43" s="70"/>
      <c r="B43" s="3"/>
      <c r="C43" s="67"/>
      <c r="D43" s="53"/>
      <c r="E43" s="68"/>
      <c r="G43" s="50" t="s">
        <v>30</v>
      </c>
    </row>
    <row r="44" spans="1:7" ht="13" customHeight="1" x14ac:dyDescent="0.25">
      <c r="A44" s="70" t="s">
        <v>12</v>
      </c>
      <c r="B44" s="73"/>
      <c r="C44" s="67" t="s">
        <v>13</v>
      </c>
      <c r="D44" s="73"/>
      <c r="E44" s="68"/>
      <c r="G44" s="50" t="s">
        <v>32</v>
      </c>
    </row>
    <row r="45" spans="1:7" ht="14.15" customHeight="1" x14ac:dyDescent="0.25">
      <c r="A45" s="70"/>
      <c r="B45" s="2"/>
      <c r="C45" s="67"/>
      <c r="D45" s="107" t="str">
        <f>IFERROR(VLOOKUP(B45,Validators,2,FALSE),"")</f>
        <v/>
      </c>
      <c r="E45" s="68"/>
      <c r="G45" s="50" t="s">
        <v>35</v>
      </c>
    </row>
    <row r="46" spans="1:7" ht="13" customHeight="1" x14ac:dyDescent="0.25">
      <c r="A46" s="65" t="s">
        <v>39</v>
      </c>
      <c r="B46" s="66"/>
      <c r="C46" s="67" t="s">
        <v>14</v>
      </c>
      <c r="D46" s="66"/>
      <c r="E46" s="68"/>
      <c r="G46" s="50" t="s">
        <v>33</v>
      </c>
    </row>
    <row r="47" spans="1:7" ht="14.15" customHeight="1" x14ac:dyDescent="0.25">
      <c r="A47" s="70"/>
      <c r="B47" s="109" t="str">
        <f>IFERROR(VLOOKUP(B45,Validators,3,FALSE),"")</f>
        <v/>
      </c>
      <c r="C47" s="67"/>
      <c r="D47" s="75" t="str">
        <f>IFERROR(VLOOKUP(B45,Validators,5,FALSE),"")</f>
        <v/>
      </c>
      <c r="E47" s="68"/>
    </row>
    <row r="48" spans="1:7" ht="13" customHeight="1" x14ac:dyDescent="0.25">
      <c r="A48" s="70" t="s">
        <v>0</v>
      </c>
      <c r="B48" s="66"/>
      <c r="C48" s="67" t="s">
        <v>1</v>
      </c>
      <c r="D48" s="66"/>
      <c r="E48" s="68"/>
    </row>
    <row r="49" spans="1:7" ht="14.15" customHeight="1" x14ac:dyDescent="0.25">
      <c r="A49" s="70"/>
      <c r="B49" s="107" t="str">
        <f>IFERROR(VLOOKUP(B45,Validators,4,FALSE),"")</f>
        <v/>
      </c>
      <c r="C49" s="67"/>
      <c r="D49" s="2"/>
      <c r="E49" s="68"/>
    </row>
    <row r="50" spans="1:7" ht="13" customHeight="1" x14ac:dyDescent="0.25">
      <c r="A50" s="70" t="s">
        <v>15</v>
      </c>
      <c r="B50" s="66"/>
      <c r="C50" s="67" t="s">
        <v>8</v>
      </c>
      <c r="D50" s="66"/>
      <c r="E50" s="68"/>
    </row>
    <row r="51" spans="1:7" ht="14.15" customHeight="1" x14ac:dyDescent="0.25">
      <c r="A51" s="70"/>
      <c r="B51" s="3"/>
      <c r="C51" s="67"/>
      <c r="D51" s="48"/>
      <c r="E51" s="68"/>
    </row>
    <row r="52" spans="1:7" ht="13" customHeight="1" x14ac:dyDescent="0.25">
      <c r="A52" s="65" t="s">
        <v>41</v>
      </c>
      <c r="B52" s="66"/>
      <c r="C52" s="67" t="s">
        <v>11</v>
      </c>
      <c r="D52" s="66"/>
      <c r="E52" s="68"/>
    </row>
    <row r="53" spans="1:7" ht="14.15" customHeight="1" x14ac:dyDescent="0.25">
      <c r="A53" s="71"/>
      <c r="B53" s="3"/>
      <c r="C53" s="66"/>
      <c r="D53" s="48"/>
      <c r="E53" s="68"/>
    </row>
    <row r="54" spans="1:7" ht="10.5" customHeight="1" x14ac:dyDescent="0.25">
      <c r="A54" s="65" t="s">
        <v>9</v>
      </c>
      <c r="B54" s="65"/>
      <c r="C54" s="67"/>
      <c r="D54" s="69"/>
      <c r="E54" s="68"/>
    </row>
    <row r="55" spans="1:7" ht="14.15" customHeight="1" x14ac:dyDescent="0.25">
      <c r="A55" s="71"/>
      <c r="B55" s="3"/>
      <c r="C55" s="66"/>
      <c r="D55" s="69"/>
      <c r="E55" s="68"/>
    </row>
    <row r="56" spans="1:7" ht="16.5" customHeight="1" x14ac:dyDescent="0.25">
      <c r="A56" s="71"/>
      <c r="B56" s="66"/>
      <c r="C56" s="72"/>
      <c r="D56" s="66"/>
      <c r="E56" s="68"/>
    </row>
    <row r="57" spans="1:7" s="1" customFormat="1" ht="15" customHeight="1" x14ac:dyDescent="0.3">
      <c r="A57" s="39"/>
      <c r="B57" s="42" t="s">
        <v>55</v>
      </c>
      <c r="C57" s="40"/>
      <c r="D57" s="40"/>
      <c r="E57" s="41"/>
    </row>
    <row r="58" spans="1:7" ht="6" customHeight="1" x14ac:dyDescent="0.25">
      <c r="A58" s="70"/>
      <c r="B58" s="67"/>
      <c r="C58" s="67"/>
      <c r="D58" s="67"/>
      <c r="E58" s="68"/>
      <c r="G58" s="50"/>
    </row>
    <row r="59" spans="1:7" ht="13" customHeight="1" x14ac:dyDescent="0.25">
      <c r="A59" s="76" t="s">
        <v>161</v>
      </c>
      <c r="B59" s="73"/>
      <c r="C59" s="78" t="s">
        <v>49</v>
      </c>
      <c r="D59" s="66"/>
      <c r="E59" s="68"/>
    </row>
    <row r="60" spans="1:7" ht="14.15" customHeight="1" x14ac:dyDescent="0.25">
      <c r="A60" s="77"/>
      <c r="B60" s="91"/>
      <c r="C60" s="67"/>
      <c r="D60" s="95">
        <v>36892</v>
      </c>
      <c r="E60" s="68"/>
    </row>
    <row r="61" spans="1:7" ht="14.15" customHeight="1" x14ac:dyDescent="0.25">
      <c r="A61" s="70"/>
      <c r="B61" s="160" t="str">
        <f>IFERROR(VLOOKUP(B60,Pathways,2,FALSE),"The code is not available, please contact AEP or submit the documentation supporting this code including the EI")</f>
        <v>The code is not available, please contact AEP or submit the documentation supporting this code including the EI</v>
      </c>
      <c r="C61" s="161"/>
      <c r="D61" s="162"/>
      <c r="E61" s="68"/>
    </row>
    <row r="62" spans="1:7" ht="14.15" customHeight="1" x14ac:dyDescent="0.25">
      <c r="A62" s="70"/>
      <c r="B62" s="73"/>
      <c r="C62" s="78" t="s">
        <v>165</v>
      </c>
      <c r="D62" s="66"/>
      <c r="E62" s="68"/>
    </row>
    <row r="63" spans="1:7" ht="14.15" customHeight="1" x14ac:dyDescent="0.25">
      <c r="A63" s="70"/>
      <c r="B63" s="79" t="s">
        <v>167</v>
      </c>
      <c r="C63" s="67"/>
      <c r="D63" s="92" t="str">
        <f>IFERROR(VLOOKUP(B60,Pathways,3,FALSE),"No available")</f>
        <v>No available</v>
      </c>
      <c r="E63" s="68"/>
    </row>
    <row r="64" spans="1:7" ht="5.25" customHeight="1" x14ac:dyDescent="0.25">
      <c r="A64" s="70"/>
      <c r="B64" s="73"/>
      <c r="C64" s="67"/>
      <c r="D64" s="73"/>
      <c r="E64" s="68"/>
    </row>
    <row r="65" spans="1:10" ht="33.75" customHeight="1" x14ac:dyDescent="0.25">
      <c r="A65" s="70"/>
      <c r="B65" s="80" t="str">
        <f>"Validation Reference # for " &amp; B60 &amp; ":"</f>
        <v>Validation Reference # for :</v>
      </c>
      <c r="C65" s="67"/>
      <c r="D65" s="61" t="s">
        <v>171</v>
      </c>
      <c r="E65" s="68"/>
      <c r="G65" s="50" t="s">
        <v>174</v>
      </c>
      <c r="H65" s="38">
        <f>IF(OR(MOD(YEAR(D60),400)=0,AND(MOD(YEAR(D60),4)=0,MOD(YEAR(D60),100)&lt;&gt;0)),1,0)</f>
        <v>0</v>
      </c>
      <c r="I65" s="50" t="s">
        <v>178</v>
      </c>
      <c r="J65" s="38">
        <f>IF(OR(AND(NOT(H67),H66),AND(H67,H65,NOT(H68))),1,0)</f>
        <v>0</v>
      </c>
    </row>
    <row r="66" spans="1:10" ht="21" customHeight="1" x14ac:dyDescent="0.25">
      <c r="A66" s="70"/>
      <c r="B66" s="80" t="str">
        <f>"Validation Expiry Date for " &amp; B60 &amp; ":"</f>
        <v>Validation Expiry Date for :</v>
      </c>
      <c r="C66" s="67"/>
      <c r="D66" s="93">
        <f>IF(ISBLANK(D60),"",D60+364+J65)</f>
        <v>37256</v>
      </c>
      <c r="E66" s="68"/>
      <c r="G66" s="50" t="s">
        <v>175</v>
      </c>
      <c r="H66" s="38">
        <f>IF(OR(MOD(YEAR(D60)+1,400)=0,AND(MOD(YEAR(D60)+1,4)=0,MOD(YEAR(D60)+1,100)&lt;&gt;0)),1,0)</f>
        <v>0</v>
      </c>
    </row>
    <row r="67" spans="1:10" ht="10.5" customHeight="1" x14ac:dyDescent="0.25">
      <c r="A67" s="65"/>
      <c r="B67" s="73"/>
      <c r="C67" s="67"/>
      <c r="D67" s="73"/>
      <c r="E67" s="68"/>
      <c r="G67" s="50" t="s">
        <v>176</v>
      </c>
      <c r="H67" s="38">
        <f>IF(MONTH(D60)&lt;3,1,0)</f>
        <v>1</v>
      </c>
    </row>
    <row r="68" spans="1:10" ht="13" customHeight="1" x14ac:dyDescent="0.25">
      <c r="A68" s="76" t="s">
        <v>162</v>
      </c>
      <c r="B68" s="73"/>
      <c r="C68" s="78" t="s">
        <v>49</v>
      </c>
      <c r="D68" s="66"/>
      <c r="E68" s="68"/>
      <c r="G68" s="50" t="s">
        <v>177</v>
      </c>
      <c r="H68" s="38">
        <f>IF(AND(MONTH(D60)=2,DAY(D60)=29),1,0)</f>
        <v>0</v>
      </c>
    </row>
    <row r="69" spans="1:10" ht="14.15" customHeight="1" x14ac:dyDescent="0.25">
      <c r="A69" s="77"/>
      <c r="B69" s="91"/>
      <c r="C69" s="49"/>
      <c r="D69" s="95">
        <v>36892</v>
      </c>
      <c r="E69" s="68"/>
    </row>
    <row r="70" spans="1:10" ht="14.15" customHeight="1" x14ac:dyDescent="0.25">
      <c r="A70" s="70"/>
      <c r="B70" s="160" t="str">
        <f>IFERROR(VLOOKUP(B69,Pathways,2,FALSE),"The code is not available, please contact AEP or submit the documentation supporting this code including the EI")</f>
        <v>The code is not available, please contact AEP or submit the documentation supporting this code including the EI</v>
      </c>
      <c r="C70" s="161"/>
      <c r="D70" s="162"/>
      <c r="E70" s="68"/>
    </row>
    <row r="71" spans="1:10" ht="14.15" customHeight="1" x14ac:dyDescent="0.25">
      <c r="A71" s="70"/>
      <c r="B71" s="73"/>
      <c r="C71" s="78" t="s">
        <v>165</v>
      </c>
      <c r="D71" s="66"/>
      <c r="E71" s="68"/>
    </row>
    <row r="72" spans="1:10" ht="14.15" customHeight="1" x14ac:dyDescent="0.25">
      <c r="A72" s="70"/>
      <c r="B72" s="79" t="s">
        <v>167</v>
      </c>
      <c r="C72" s="67"/>
      <c r="D72" s="92" t="str">
        <f>IFERROR(VLOOKUP(B69,Pathways,3,FALSE),"No available")</f>
        <v>No available</v>
      </c>
      <c r="E72" s="68"/>
    </row>
    <row r="73" spans="1:10" ht="5.25" customHeight="1" x14ac:dyDescent="0.25">
      <c r="A73" s="70"/>
      <c r="B73" s="73"/>
      <c r="C73" s="67"/>
      <c r="D73" s="73"/>
      <c r="E73" s="68"/>
    </row>
    <row r="74" spans="1:10" ht="33.75" customHeight="1" x14ac:dyDescent="0.25">
      <c r="A74" s="70"/>
      <c r="B74" s="80" t="str">
        <f>"Validation Reference # for " &amp; B69 &amp; ":"</f>
        <v>Validation Reference # for :</v>
      </c>
      <c r="C74" s="67"/>
      <c r="D74" s="61" t="s">
        <v>171</v>
      </c>
      <c r="E74" s="68"/>
      <c r="G74" s="50" t="s">
        <v>174</v>
      </c>
      <c r="H74" s="38">
        <f>IF(OR(MOD(YEAR(D69),400)=0,AND(MOD(YEAR(D69),4)=0,MOD(YEAR(D69),100)&lt;&gt;0)),1,0)</f>
        <v>0</v>
      </c>
      <c r="I74" s="50" t="s">
        <v>178</v>
      </c>
      <c r="J74" s="38">
        <f>IF(OR(AND(NOT(H76),H75),AND(H76,H74,NOT(H77))),1,0)</f>
        <v>0</v>
      </c>
    </row>
    <row r="75" spans="1:10" ht="21" customHeight="1" x14ac:dyDescent="0.25">
      <c r="A75" s="70"/>
      <c r="B75" s="80" t="str">
        <f>"Validation Expiry Date for " &amp; B69 &amp; ":"</f>
        <v>Validation Expiry Date for :</v>
      </c>
      <c r="C75" s="67"/>
      <c r="D75" s="93">
        <f>IF(ISBLANK(D69),"",D69+364+J74)</f>
        <v>37256</v>
      </c>
      <c r="E75" s="68"/>
      <c r="G75" s="50" t="s">
        <v>175</v>
      </c>
      <c r="H75" s="38">
        <f>IF(OR(MOD(YEAR(D69)+1,400)=0,AND(MOD(YEAR(D69)+1,4)=0,MOD(YEAR(D69)+1,100)&lt;&gt;0)),1,0)</f>
        <v>0</v>
      </c>
    </row>
    <row r="76" spans="1:10" ht="10.5" customHeight="1" x14ac:dyDescent="0.25">
      <c r="A76" s="65"/>
      <c r="B76" s="73"/>
      <c r="C76" s="67"/>
      <c r="D76" s="73"/>
      <c r="E76" s="68"/>
      <c r="G76" s="50" t="s">
        <v>176</v>
      </c>
      <c r="H76" s="38">
        <f>IF(MONTH(D69)&lt;3,1,0)</f>
        <v>1</v>
      </c>
    </row>
    <row r="77" spans="1:10" ht="13" customHeight="1" x14ac:dyDescent="0.25">
      <c r="A77" s="76" t="s">
        <v>163</v>
      </c>
      <c r="B77" s="73"/>
      <c r="C77" s="78" t="s">
        <v>49</v>
      </c>
      <c r="D77" s="81"/>
      <c r="E77" s="68"/>
      <c r="G77" s="50" t="s">
        <v>177</v>
      </c>
      <c r="H77" s="38">
        <f>IF(AND(MONTH(D69)=2,DAY(D69)=29),1,0)</f>
        <v>0</v>
      </c>
    </row>
    <row r="78" spans="1:10" ht="14.15" customHeight="1" x14ac:dyDescent="0.25">
      <c r="A78" s="77"/>
      <c r="B78" s="91"/>
      <c r="C78" s="67"/>
      <c r="D78" s="95">
        <v>36892</v>
      </c>
      <c r="E78" s="68"/>
    </row>
    <row r="79" spans="1:10" ht="14.15" customHeight="1" x14ac:dyDescent="0.25">
      <c r="A79" s="70"/>
      <c r="B79" s="160" t="str">
        <f>IFERROR(VLOOKUP(B78,Pathways,2,FALSE),"The code is not available, please contact AEP or submit the documentation supporting this code including the EI")</f>
        <v>The code is not available, please contact AEP or submit the documentation supporting this code including the EI</v>
      </c>
      <c r="C79" s="161"/>
      <c r="D79" s="162"/>
      <c r="E79" s="68"/>
    </row>
    <row r="80" spans="1:10" ht="14.15" customHeight="1" x14ac:dyDescent="0.25">
      <c r="A80" s="70"/>
      <c r="B80" s="73"/>
      <c r="C80" s="78" t="s">
        <v>165</v>
      </c>
      <c r="D80" s="66"/>
      <c r="E80" s="68"/>
    </row>
    <row r="81" spans="1:10" ht="14.15" customHeight="1" x14ac:dyDescent="0.25">
      <c r="A81" s="70"/>
      <c r="B81" s="79" t="s">
        <v>167</v>
      </c>
      <c r="C81" s="67"/>
      <c r="D81" s="92" t="str">
        <f>IFERROR(VLOOKUP(B78,Pathways,3,FALSE),"No available")</f>
        <v>No available</v>
      </c>
      <c r="E81" s="68"/>
    </row>
    <row r="82" spans="1:10" ht="5.25" customHeight="1" x14ac:dyDescent="0.25">
      <c r="A82" s="70"/>
      <c r="B82" s="73"/>
      <c r="C82" s="67"/>
      <c r="D82" s="73"/>
      <c r="E82" s="68"/>
    </row>
    <row r="83" spans="1:10" ht="33.75" customHeight="1" x14ac:dyDescent="0.25">
      <c r="A83" s="70"/>
      <c r="B83" s="80" t="str">
        <f>"Validation Reference # for " &amp; B78 &amp; ":"</f>
        <v>Validation Reference # for :</v>
      </c>
      <c r="C83" s="67"/>
      <c r="D83" s="61" t="s">
        <v>171</v>
      </c>
      <c r="E83" s="68"/>
      <c r="G83" s="50" t="s">
        <v>174</v>
      </c>
      <c r="H83" s="38">
        <f>IF(OR(MOD(YEAR(D78),400)=0,AND(MOD(YEAR(D78),4)=0,MOD(YEAR(D78),100)&lt;&gt;0)),1,0)</f>
        <v>0</v>
      </c>
      <c r="I83" s="50" t="s">
        <v>178</v>
      </c>
      <c r="J83" s="38">
        <f>IF(OR(AND(NOT(H85),H84),AND(H85,H83,NOT(H86))),1,0)</f>
        <v>0</v>
      </c>
    </row>
    <row r="84" spans="1:10" ht="21" customHeight="1" x14ac:dyDescent="0.25">
      <c r="A84" s="70"/>
      <c r="B84" s="80" t="str">
        <f>"Validation Expiry Date for " &amp; B78 &amp; ":"</f>
        <v>Validation Expiry Date for :</v>
      </c>
      <c r="C84" s="67"/>
      <c r="D84" s="93">
        <f>IF(ISBLANK(D78),"",D78+364+J83)</f>
        <v>37256</v>
      </c>
      <c r="E84" s="68"/>
      <c r="G84" s="50" t="s">
        <v>175</v>
      </c>
      <c r="H84" s="38">
        <f>IF(OR(MOD(YEAR(D78)+1,400)=0,AND(MOD(YEAR(D78)+1,4)=0,MOD(YEAR(D78)+1,100)&lt;&gt;0)),1,0)</f>
        <v>0</v>
      </c>
    </row>
    <row r="85" spans="1:10" ht="8.25" customHeight="1" x14ac:dyDescent="0.35">
      <c r="A85" s="70"/>
      <c r="B85" s="80"/>
      <c r="C85" s="67"/>
      <c r="D85" s="82"/>
      <c r="E85" s="68"/>
      <c r="G85" s="50" t="s">
        <v>176</v>
      </c>
      <c r="H85" s="38">
        <f>IF(MONTH(D78)&lt;3,1,0)</f>
        <v>1</v>
      </c>
    </row>
    <row r="86" spans="1:10" s="1" customFormat="1" ht="15" customHeight="1" x14ac:dyDescent="0.3">
      <c r="A86" s="39"/>
      <c r="B86" s="42" t="s">
        <v>164</v>
      </c>
      <c r="C86" s="40"/>
      <c r="D86" s="40"/>
      <c r="E86" s="41"/>
      <c r="G86" s="1" t="s">
        <v>177</v>
      </c>
      <c r="H86" s="1">
        <f>IF(AND(MONTH(D78)=2,DAY(D78)=29),1,0)</f>
        <v>0</v>
      </c>
    </row>
    <row r="87" spans="1:10" ht="14.25" customHeight="1" x14ac:dyDescent="0.35">
      <c r="A87" s="83" t="s">
        <v>168</v>
      </c>
      <c r="B87" s="80"/>
      <c r="C87" s="67"/>
      <c r="D87" s="82"/>
      <c r="E87" s="68"/>
    </row>
    <row r="88" spans="1:10" ht="27" customHeight="1" x14ac:dyDescent="0.25">
      <c r="A88" s="84"/>
      <c r="B88" s="155" t="str">
        <f>"I, "&amp; B29 &amp; " " &amp; D29 &amp; " the Renewable Fuel Provider representative, hereby declare that the information provided to the Validator, and reflected above is accurate and complete to the best of my knowledge."</f>
        <v>I,   the Renewable Fuel Provider representative, hereby declare that the information provided to the Validator, and reflected above is accurate and complete to the best of my knowledge.</v>
      </c>
      <c r="C88" s="155"/>
      <c r="D88" s="155"/>
      <c r="E88" s="68"/>
    </row>
    <row r="89" spans="1:10" ht="8.25" customHeight="1" x14ac:dyDescent="0.35">
      <c r="A89" s="70"/>
      <c r="B89" s="80"/>
      <c r="C89" s="67"/>
      <c r="D89" s="82"/>
      <c r="E89" s="68"/>
    </row>
    <row r="90" spans="1:10" ht="14.25" customHeight="1" x14ac:dyDescent="0.25">
      <c r="A90" s="86"/>
      <c r="B90" s="156"/>
      <c r="C90" s="67"/>
      <c r="D90" s="85" t="s">
        <v>169</v>
      </c>
      <c r="E90" s="68"/>
    </row>
    <row r="91" spans="1:10" ht="14.25" customHeight="1" x14ac:dyDescent="0.25">
      <c r="A91" s="70"/>
      <c r="B91" s="157"/>
      <c r="C91" s="67"/>
      <c r="D91" s="95"/>
      <c r="E91" s="68"/>
    </row>
    <row r="92" spans="1:10" ht="12.75" customHeight="1" x14ac:dyDescent="0.35">
      <c r="A92" s="70"/>
      <c r="B92" s="157"/>
      <c r="C92" s="67"/>
      <c r="D92" s="82"/>
      <c r="E92" s="68"/>
    </row>
    <row r="93" spans="1:10" ht="12" customHeight="1" x14ac:dyDescent="0.35">
      <c r="A93" s="70"/>
      <c r="B93" s="158"/>
      <c r="C93" s="67"/>
      <c r="D93" s="82"/>
      <c r="E93" s="68"/>
    </row>
    <row r="94" spans="1:10" ht="12" customHeight="1" x14ac:dyDescent="0.35">
      <c r="A94" s="70"/>
      <c r="B94" s="104" t="str">
        <f>B27 &amp; " " &amp; B29 &amp; " " &amp; D29 &amp; "'s signature"</f>
        <v xml:space="preserve">  's signature</v>
      </c>
      <c r="C94" s="67"/>
      <c r="D94" s="82"/>
      <c r="E94" s="68"/>
    </row>
    <row r="95" spans="1:10" ht="9" customHeight="1" x14ac:dyDescent="0.35">
      <c r="A95" s="70"/>
      <c r="B95" s="80"/>
      <c r="C95" s="67"/>
      <c r="D95" s="82"/>
      <c r="E95" s="68"/>
    </row>
    <row r="96" spans="1:10" ht="14.25" customHeight="1" x14ac:dyDescent="0.35">
      <c r="A96" s="83" t="s">
        <v>170</v>
      </c>
      <c r="B96" s="80"/>
      <c r="C96" s="67"/>
      <c r="D96" s="82"/>
      <c r="E96" s="68"/>
    </row>
    <row r="97" spans="1:5" ht="27" customHeight="1" x14ac:dyDescent="0.25">
      <c r="A97" s="84"/>
      <c r="B97" s="155" t="str">
        <f>"I, "&amp; B45 &amp; " " &amp; D45 &amp; ", the undersigned, hereby declare that I have complied with Section 15 of the Renewable  Fuel Standard Regulation."</f>
        <v>I,  , the undersigned, hereby declare that I have complied with Section 15 of the Renewable  Fuel Standard Regulation.</v>
      </c>
      <c r="C97" s="155"/>
      <c r="D97" s="155"/>
      <c r="E97" s="68"/>
    </row>
    <row r="98" spans="1:5" ht="39" customHeight="1" x14ac:dyDescent="0.25">
      <c r="A98" s="70"/>
      <c r="B98" s="159" t="s">
        <v>183</v>
      </c>
      <c r="C98" s="159"/>
      <c r="D98" s="159"/>
      <c r="E98" s="68"/>
    </row>
    <row r="99" spans="1:5" ht="8.25" customHeight="1" x14ac:dyDescent="0.35">
      <c r="A99" s="70"/>
      <c r="B99" s="80"/>
      <c r="C99" s="67"/>
      <c r="D99" s="82"/>
      <c r="E99" s="68"/>
    </row>
    <row r="100" spans="1:5" ht="14.25" customHeight="1" x14ac:dyDescent="0.25">
      <c r="A100" s="70"/>
      <c r="B100" s="156"/>
      <c r="C100" s="67"/>
      <c r="D100" s="85" t="s">
        <v>169</v>
      </c>
      <c r="E100" s="68"/>
    </row>
    <row r="101" spans="1:5" ht="12.75" customHeight="1" x14ac:dyDescent="0.25">
      <c r="A101" s="70"/>
      <c r="B101" s="157"/>
      <c r="C101" s="67"/>
      <c r="D101" s="95"/>
      <c r="E101" s="68"/>
    </row>
    <row r="102" spans="1:5" ht="14.25" customHeight="1" x14ac:dyDescent="0.35">
      <c r="A102" s="70"/>
      <c r="B102" s="157"/>
      <c r="C102" s="67"/>
      <c r="D102" s="82"/>
      <c r="E102" s="68"/>
    </row>
    <row r="103" spans="1:5" ht="12" customHeight="1" x14ac:dyDescent="0.35">
      <c r="A103" s="70"/>
      <c r="B103" s="158"/>
      <c r="C103" s="67"/>
      <c r="D103" s="82"/>
      <c r="E103" s="68"/>
    </row>
    <row r="104" spans="1:5" ht="12" customHeight="1" x14ac:dyDescent="0.35">
      <c r="A104" s="70"/>
      <c r="B104" s="104" t="str">
        <f>B43 &amp; " " &amp; B45 &amp; " " &amp; D45 &amp; "'s signature"</f>
        <v xml:space="preserve">  's signature</v>
      </c>
      <c r="C104" s="67"/>
      <c r="D104" s="82"/>
      <c r="E104" s="68"/>
    </row>
    <row r="105" spans="1:5" ht="7" customHeight="1" thickBot="1" x14ac:dyDescent="0.3">
      <c r="A105" s="87"/>
      <c r="B105" s="90"/>
      <c r="C105" s="89"/>
      <c r="D105" s="90"/>
      <c r="E105" s="88"/>
    </row>
  </sheetData>
  <sheetProtection password="EBAD" sheet="1" objects="1" scenarios="1"/>
  <mergeCells count="11">
    <mergeCell ref="B70:D70"/>
    <mergeCell ref="B79:D79"/>
    <mergeCell ref="B7:D7"/>
    <mergeCell ref="B9:D9"/>
    <mergeCell ref="B25:D25"/>
    <mergeCell ref="B61:D61"/>
    <mergeCell ref="B88:D88"/>
    <mergeCell ref="B90:B93"/>
    <mergeCell ref="B97:D97"/>
    <mergeCell ref="B98:D98"/>
    <mergeCell ref="B100:B103"/>
  </mergeCells>
  <phoneticPr fontId="16" type="noConversion"/>
  <dataValidations count="5">
    <dataValidation type="list" allowBlank="1" showInputMessage="1" showErrorMessage="1" prompt="Select Yes, No or N/A" sqref="D43" xr:uid="{00000000-0002-0000-0100-000000000000}">
      <formula1>"Yes, No, N/A"</formula1>
    </dataValidation>
    <dataValidation type="list" allowBlank="1" showInputMessage="1" showErrorMessage="1" prompt="Select one from the list" sqref="B43 B11 B27" xr:uid="{00000000-0002-0000-0100-000001000000}">
      <formula1>$G$6:$G$10</formula1>
    </dataValidation>
    <dataValidation type="list" allowBlank="1" showInputMessage="1" promptTitle="Pathway code" prompt="Select one from the list of write the code if the code is not in the list." sqref="B60 B69 B78" xr:uid="{00000000-0002-0000-0100-000002000000}">
      <formula1>Pathway</formula1>
    </dataValidation>
    <dataValidation type="list" allowBlank="1" showInputMessage="1" sqref="B45" xr:uid="{00000000-0002-0000-0100-000003000000}">
      <formula1>Validators_FN</formula1>
    </dataValidation>
    <dataValidation type="list" showInputMessage="1" sqref="B7:D7" xr:uid="{00000000-0002-0000-0100-000004000000}">
      <formula1>FuelProviders</formula1>
    </dataValidation>
  </dataValidations>
  <pageMargins left="0.5" right="0.5" top="0.5" bottom="0.5" header="0.25" footer="0.25"/>
  <pageSetup orientation="portrait" r:id="rId1"/>
  <headerFooter alignWithMargins="0">
    <oddHeader>&amp;C&amp;F</oddHeader>
    <oddFooter>&amp;C&amp;P&amp;RSGER Consolidated Reporting Form v3.2&amp;L&amp;"Calibri"&amp;11&amp;K000000&amp;"Calibri"&amp;11&amp;K000000&amp;A_x000D_&amp;1#&amp;"Calibri"&amp;11&amp;K000000Classification: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S120"/>
  <sheetViews>
    <sheetView showZeros="0" zoomScaleNormal="100" workbookViewId="0">
      <selection activeCell="AH21" sqref="AH21:AH26"/>
    </sheetView>
  </sheetViews>
  <sheetFormatPr defaultColWidth="9.1796875" defaultRowHeight="11.5" x14ac:dyDescent="0.25"/>
  <cols>
    <col min="1" max="1" width="2.81640625" style="38" customWidth="1"/>
    <col min="2" max="2" width="38.81640625" style="38" customWidth="1"/>
    <col min="3" max="3" width="1.81640625" style="38" customWidth="1"/>
    <col min="4" max="4" width="41.81640625" style="38" customWidth="1"/>
    <col min="5" max="5" width="1.81640625" style="38" customWidth="1"/>
    <col min="6" max="6" width="15.453125" style="38" customWidth="1"/>
    <col min="7" max="7" width="0.7265625" style="38" customWidth="1"/>
    <col min="8" max="8" width="9.1796875" style="38" customWidth="1"/>
    <col min="9" max="9" width="9.1796875" style="38" hidden="1" customWidth="1"/>
    <col min="10" max="10" width="11.81640625" style="38" hidden="1" customWidth="1"/>
    <col min="11" max="11" width="9.1796875" style="38" hidden="1" customWidth="1"/>
    <col min="12" max="12" width="11.1796875" style="38" hidden="1" customWidth="1"/>
    <col min="13" max="17" width="9.1796875" style="38" hidden="1" customWidth="1"/>
    <col min="18" max="18" width="9.1796875" style="38" customWidth="1"/>
    <col min="19" max="16384" width="9.1796875" style="38"/>
  </cols>
  <sheetData>
    <row r="1" spans="1:19" ht="12" customHeight="1" x14ac:dyDescent="0.25">
      <c r="A1" s="176" t="str">
        <f>Instructions!A3</f>
        <v>CONSOLIDATED RENEWABLE ALCOHOL AND BIO-BASED DIESEL VALIDATION CERTIFICATE FORM v25.0</v>
      </c>
      <c r="B1" s="177"/>
      <c r="C1" s="177"/>
      <c r="D1" s="177"/>
      <c r="E1" s="117"/>
      <c r="F1" s="117"/>
      <c r="G1" s="119"/>
    </row>
    <row r="2" spans="1:19" ht="12.75" customHeight="1" x14ac:dyDescent="0.25">
      <c r="A2" s="178"/>
      <c r="B2" s="179"/>
      <c r="C2" s="179"/>
      <c r="D2" s="179"/>
      <c r="E2" s="118"/>
      <c r="F2" s="118"/>
      <c r="G2" s="120"/>
    </row>
    <row r="3" spans="1:19" ht="21.75" customHeight="1" x14ac:dyDescent="0.25">
      <c r="A3" s="178"/>
      <c r="B3" s="179"/>
      <c r="C3" s="179"/>
      <c r="D3" s="179"/>
      <c r="E3" s="118"/>
      <c r="F3" s="118"/>
      <c r="G3" s="120"/>
    </row>
    <row r="4" spans="1:19" s="1" customFormat="1" ht="14" x14ac:dyDescent="0.3">
      <c r="A4" s="173" t="s">
        <v>294</v>
      </c>
      <c r="B4" s="174"/>
      <c r="C4" s="174"/>
      <c r="D4" s="174"/>
      <c r="E4" s="174"/>
      <c r="F4" s="174"/>
      <c r="G4" s="175"/>
    </row>
    <row r="5" spans="1:19" ht="8.25" customHeight="1" x14ac:dyDescent="0.25">
      <c r="A5" s="65"/>
      <c r="B5" s="73"/>
      <c r="C5" s="67"/>
      <c r="D5" s="73"/>
      <c r="E5" s="66"/>
      <c r="F5" s="66"/>
      <c r="G5" s="68"/>
      <c r="I5" s="50"/>
    </row>
    <row r="6" spans="1:19" x14ac:dyDescent="0.25">
      <c r="A6" s="65" t="s">
        <v>50</v>
      </c>
      <c r="B6" s="66"/>
      <c r="C6" s="78" t="s">
        <v>292</v>
      </c>
      <c r="D6" s="66"/>
      <c r="E6" s="66"/>
      <c r="F6" s="66"/>
      <c r="G6" s="68"/>
    </row>
    <row r="7" spans="1:19" x14ac:dyDescent="0.25">
      <c r="A7" s="71"/>
      <c r="B7" s="148"/>
      <c r="C7" s="66"/>
      <c r="D7" s="2"/>
      <c r="E7" s="66"/>
      <c r="F7" s="66"/>
      <c r="G7" s="68"/>
    </row>
    <row r="8" spans="1:19" ht="7.5" customHeight="1" x14ac:dyDescent="0.25">
      <c r="A8" s="65"/>
      <c r="B8" s="73"/>
      <c r="C8" s="67"/>
      <c r="D8" s="73"/>
      <c r="E8" s="66"/>
      <c r="F8" s="66"/>
      <c r="G8" s="68"/>
      <c r="I8" s="50"/>
    </row>
    <row r="9" spans="1:19" ht="15" customHeight="1" x14ac:dyDescent="0.3">
      <c r="A9" s="173" t="s">
        <v>341</v>
      </c>
      <c r="B9" s="174"/>
      <c r="C9" s="174"/>
      <c r="D9" s="174"/>
      <c r="E9" s="174"/>
      <c r="F9" s="174"/>
      <c r="G9" s="175"/>
      <c r="I9" s="50"/>
      <c r="Q9"/>
    </row>
    <row r="10" spans="1:19" ht="12" customHeight="1" x14ac:dyDescent="0.25">
      <c r="A10" s="65" t="s">
        <v>336</v>
      </c>
      <c r="B10" s="74"/>
      <c r="C10" s="67"/>
      <c r="D10" s="73"/>
      <c r="E10" s="66"/>
      <c r="F10" s="66"/>
      <c r="G10" s="68"/>
      <c r="I10" s="50"/>
    </row>
    <row r="11" spans="1:19" ht="15" customHeight="1" x14ac:dyDescent="0.25">
      <c r="A11" s="65"/>
      <c r="B11" s="132"/>
      <c r="C11" s="133"/>
      <c r="D11" s="134"/>
      <c r="E11" s="66"/>
      <c r="F11" s="66"/>
      <c r="G11" s="68"/>
      <c r="I11" s="50"/>
    </row>
    <row r="12" spans="1:19" ht="15" customHeight="1" x14ac:dyDescent="0.25">
      <c r="A12" s="74" t="s">
        <v>356</v>
      </c>
      <c r="B12" s="67"/>
      <c r="C12" s="73"/>
      <c r="D12" s="81"/>
      <c r="E12" s="66"/>
      <c r="F12" s="66"/>
      <c r="G12" s="68"/>
      <c r="I12" s="50"/>
    </row>
    <row r="13" spans="1:19" ht="15" customHeight="1" x14ac:dyDescent="0.25">
      <c r="A13" s="65"/>
      <c r="B13" s="132"/>
      <c r="C13" s="133"/>
      <c r="D13" s="134"/>
      <c r="E13" s="66"/>
      <c r="F13" s="66"/>
      <c r="G13" s="68"/>
      <c r="I13" s="50" t="b">
        <v>1</v>
      </c>
    </row>
    <row r="14" spans="1:19" ht="8.25" customHeight="1" x14ac:dyDescent="0.25">
      <c r="A14" s="65"/>
      <c r="B14" s="73"/>
      <c r="C14" s="67"/>
      <c r="D14" s="73"/>
      <c r="E14" s="66"/>
      <c r="F14" s="66"/>
      <c r="G14" s="68"/>
      <c r="I14" s="50"/>
    </row>
    <row r="15" spans="1:19" s="1" customFormat="1" ht="14" x14ac:dyDescent="0.3">
      <c r="A15" s="173" t="s">
        <v>330</v>
      </c>
      <c r="B15" s="174" t="s">
        <v>43</v>
      </c>
      <c r="C15" s="174"/>
      <c r="D15" s="174"/>
      <c r="E15" s="174"/>
      <c r="F15" s="174"/>
      <c r="G15" s="175"/>
    </row>
    <row r="16" spans="1:19" ht="8.25" customHeight="1" x14ac:dyDescent="0.25">
      <c r="A16" s="65"/>
      <c r="B16" s="73"/>
      <c r="C16" s="67"/>
      <c r="D16" s="73"/>
      <c r="E16" s="66"/>
      <c r="F16" s="66"/>
      <c r="G16" s="68"/>
      <c r="I16" s="50"/>
      <c r="J16" s="38">
        <v>2</v>
      </c>
      <c r="K16" s="38" t="str">
        <f xml:space="preserve"> B22 &amp; " " &amp; B24 &amp; " " &amp; D24</f>
        <v xml:space="preserve">  </v>
      </c>
      <c r="N16" s="50" t="s">
        <v>338</v>
      </c>
      <c r="S16"/>
    </row>
    <row r="17" spans="1:14" x14ac:dyDescent="0.25">
      <c r="A17" s="65" t="s">
        <v>327</v>
      </c>
      <c r="B17" s="66"/>
      <c r="C17" s="66"/>
      <c r="D17" s="66"/>
      <c r="E17" s="66"/>
      <c r="F17" s="66"/>
      <c r="G17" s="68"/>
      <c r="I17" s="50" t="s">
        <v>31</v>
      </c>
      <c r="J17" s="136">
        <v>3</v>
      </c>
      <c r="K17" s="38" t="str">
        <f xml:space="preserve"> B39 &amp; " " &amp; B41 &amp; " " &amp; D41</f>
        <v xml:space="preserve">  </v>
      </c>
      <c r="N17" s="50" t="s">
        <v>337</v>
      </c>
    </row>
    <row r="18" spans="1:14" x14ac:dyDescent="0.25">
      <c r="A18" s="70"/>
      <c r="B18" s="163"/>
      <c r="C18" s="164"/>
      <c r="D18" s="165"/>
      <c r="E18" s="66"/>
      <c r="F18" s="66"/>
      <c r="G18" s="68"/>
      <c r="I18" s="50" t="s">
        <v>30</v>
      </c>
      <c r="J18" s="38">
        <v>3</v>
      </c>
      <c r="N18" s="50"/>
    </row>
    <row r="19" spans="1:14" x14ac:dyDescent="0.25">
      <c r="A19" s="65" t="s">
        <v>328</v>
      </c>
      <c r="B19" s="73"/>
      <c r="C19" s="67"/>
      <c r="D19" s="73"/>
      <c r="E19" s="66"/>
      <c r="F19" s="66"/>
      <c r="G19" s="68"/>
      <c r="I19" s="50" t="s">
        <v>32</v>
      </c>
      <c r="J19" s="38">
        <v>3</v>
      </c>
      <c r="K19" s="38" t="b">
        <f xml:space="preserve"> IF(J17 = 1, B109 = K16, B109 = K17)</f>
        <v>0</v>
      </c>
    </row>
    <row r="20" spans="1:14" x14ac:dyDescent="0.25">
      <c r="A20" s="70"/>
      <c r="B20" s="163"/>
      <c r="C20" s="164"/>
      <c r="D20" s="165"/>
      <c r="E20" s="66"/>
      <c r="F20" s="66"/>
      <c r="G20" s="68"/>
      <c r="I20" s="50" t="s">
        <v>35</v>
      </c>
    </row>
    <row r="21" spans="1:14" x14ac:dyDescent="0.25">
      <c r="A21" s="65" t="s">
        <v>46</v>
      </c>
      <c r="B21" s="73"/>
      <c r="C21" s="67"/>
      <c r="D21" s="73"/>
      <c r="E21" s="66"/>
      <c r="F21" s="66"/>
      <c r="G21" s="68"/>
      <c r="I21" s="50" t="s">
        <v>33</v>
      </c>
    </row>
    <row r="22" spans="1:14" x14ac:dyDescent="0.25">
      <c r="A22" s="70"/>
      <c r="B22" s="3"/>
      <c r="C22" s="67"/>
      <c r="D22" s="73"/>
      <c r="E22" s="66"/>
      <c r="F22" s="66"/>
      <c r="G22" s="68"/>
      <c r="K22" s="38" t="str">
        <f xml:space="preserve"> K16</f>
        <v xml:space="preserve">  </v>
      </c>
    </row>
    <row r="23" spans="1:14" x14ac:dyDescent="0.25">
      <c r="A23" s="65" t="s">
        <v>47</v>
      </c>
      <c r="B23" s="73"/>
      <c r="C23" s="67" t="s">
        <v>48</v>
      </c>
      <c r="D23" s="66"/>
      <c r="E23" s="66"/>
      <c r="F23" s="66"/>
      <c r="G23" s="68"/>
      <c r="K23" s="38" t="str">
        <f xml:space="preserve"> K17</f>
        <v xml:space="preserve">  </v>
      </c>
    </row>
    <row r="24" spans="1:14" x14ac:dyDescent="0.25">
      <c r="A24" s="70"/>
      <c r="B24" s="2"/>
      <c r="C24" s="67"/>
      <c r="D24" s="2"/>
      <c r="E24" s="66"/>
      <c r="F24" s="66"/>
      <c r="G24" s="68"/>
      <c r="K24" s="38" t="b">
        <f xml:space="preserve"> ISBLANK(K23)</f>
        <v>0</v>
      </c>
    </row>
    <row r="25" spans="1:14" x14ac:dyDescent="0.25">
      <c r="A25" s="65" t="s">
        <v>182</v>
      </c>
      <c r="B25" s="66"/>
      <c r="C25" s="78" t="s">
        <v>14</v>
      </c>
      <c r="D25" s="66"/>
      <c r="E25" s="66"/>
      <c r="F25" s="66"/>
      <c r="G25" s="68"/>
    </row>
    <row r="26" spans="1:14" ht="12.5" x14ac:dyDescent="0.25">
      <c r="A26" s="70"/>
      <c r="B26" s="2"/>
      <c r="C26" s="67"/>
      <c r="D26" s="143"/>
      <c r="E26" s="66"/>
      <c r="F26" s="66"/>
      <c r="G26" s="68"/>
    </row>
    <row r="27" spans="1:14" x14ac:dyDescent="0.25">
      <c r="A27" s="70" t="s">
        <v>15</v>
      </c>
      <c r="B27" s="66"/>
      <c r="C27" s="78" t="s">
        <v>1</v>
      </c>
      <c r="D27" s="66"/>
      <c r="E27" s="66"/>
      <c r="F27" s="66"/>
      <c r="G27" s="68"/>
    </row>
    <row r="28" spans="1:14" x14ac:dyDescent="0.25">
      <c r="A28" s="70"/>
      <c r="B28" s="2"/>
      <c r="C28" s="67"/>
      <c r="D28" s="137"/>
      <c r="E28" s="66"/>
      <c r="F28" s="66"/>
      <c r="G28" s="68"/>
    </row>
    <row r="29" spans="1:14" x14ac:dyDescent="0.25">
      <c r="A29" s="65" t="s">
        <v>41</v>
      </c>
      <c r="B29" s="66"/>
      <c r="C29" s="67" t="s">
        <v>8</v>
      </c>
      <c r="D29" s="66"/>
      <c r="E29" s="66"/>
      <c r="F29" s="66"/>
      <c r="G29" s="68"/>
    </row>
    <row r="30" spans="1:14" x14ac:dyDescent="0.25">
      <c r="A30" s="71"/>
      <c r="B30" s="2"/>
      <c r="C30" s="66"/>
      <c r="D30" s="137"/>
      <c r="E30" s="66"/>
      <c r="F30" s="66"/>
      <c r="G30" s="68"/>
    </row>
    <row r="31" spans="1:14" x14ac:dyDescent="0.25">
      <c r="A31" s="65" t="s">
        <v>9</v>
      </c>
      <c r="B31" s="65"/>
      <c r="C31" s="78" t="s">
        <v>11</v>
      </c>
      <c r="D31" s="66"/>
      <c r="E31" s="66"/>
      <c r="F31" s="66"/>
      <c r="G31" s="68"/>
    </row>
    <row r="32" spans="1:14" x14ac:dyDescent="0.25">
      <c r="A32" s="125"/>
      <c r="B32" s="2"/>
      <c r="C32" s="66"/>
      <c r="D32" s="137"/>
      <c r="E32" s="66"/>
      <c r="F32" s="66"/>
      <c r="G32" s="68"/>
    </row>
    <row r="33" spans="1:9" ht="8.25" customHeight="1" x14ac:dyDescent="0.25">
      <c r="A33" s="65"/>
      <c r="B33" s="73"/>
      <c r="C33" s="67"/>
      <c r="D33" s="73"/>
      <c r="E33" s="66"/>
      <c r="F33" s="66"/>
      <c r="G33" s="68"/>
      <c r="I33" s="50"/>
    </row>
    <row r="34" spans="1:9" s="1" customFormat="1" ht="14" x14ac:dyDescent="0.3">
      <c r="A34" s="173" t="s">
        <v>331</v>
      </c>
      <c r="B34" s="174"/>
      <c r="C34" s="174"/>
      <c r="D34" s="174"/>
      <c r="E34" s="174"/>
      <c r="F34" s="174"/>
      <c r="G34" s="175"/>
    </row>
    <row r="35" spans="1:9" ht="8.25" customHeight="1" x14ac:dyDescent="0.25">
      <c r="A35" s="65"/>
      <c r="B35" s="73"/>
      <c r="C35" s="67"/>
      <c r="D35" s="73"/>
      <c r="E35" s="66"/>
      <c r="F35" s="66"/>
      <c r="G35" s="68"/>
      <c r="I35" s="50"/>
    </row>
    <row r="36" spans="1:9" x14ac:dyDescent="0.25">
      <c r="A36" s="65" t="s">
        <v>329</v>
      </c>
      <c r="B36" s="73"/>
      <c r="C36" s="67"/>
      <c r="D36" s="74"/>
      <c r="E36" s="66"/>
      <c r="F36" s="66"/>
      <c r="G36" s="68"/>
      <c r="I36" s="50" t="s">
        <v>31</v>
      </c>
    </row>
    <row r="37" spans="1:9" x14ac:dyDescent="0.25">
      <c r="A37" s="70"/>
      <c r="B37" s="163"/>
      <c r="C37" s="164"/>
      <c r="D37" s="165"/>
      <c r="E37" s="66"/>
      <c r="F37" s="66"/>
      <c r="G37" s="68"/>
      <c r="I37" s="50" t="s">
        <v>30</v>
      </c>
    </row>
    <row r="38" spans="1:9" x14ac:dyDescent="0.25">
      <c r="A38" s="65" t="s">
        <v>46</v>
      </c>
      <c r="B38" s="73"/>
      <c r="C38" s="67"/>
      <c r="D38" s="73"/>
      <c r="E38" s="66"/>
      <c r="F38" s="66"/>
      <c r="G38" s="68"/>
      <c r="I38" s="50" t="s">
        <v>33</v>
      </c>
    </row>
    <row r="39" spans="1:9" x14ac:dyDescent="0.25">
      <c r="A39" s="70"/>
      <c r="B39" s="3"/>
      <c r="C39" s="67"/>
      <c r="D39" s="73"/>
      <c r="E39" s="66"/>
      <c r="F39" s="66"/>
      <c r="G39" s="68"/>
    </row>
    <row r="40" spans="1:9" x14ac:dyDescent="0.25">
      <c r="A40" s="65" t="s">
        <v>47</v>
      </c>
      <c r="B40" s="73"/>
      <c r="C40" s="78" t="s">
        <v>48</v>
      </c>
      <c r="D40" s="73"/>
      <c r="E40" s="66"/>
      <c r="F40" s="66"/>
      <c r="G40" s="68"/>
      <c r="I40" s="50" t="s">
        <v>32</v>
      </c>
    </row>
    <row r="41" spans="1:9" x14ac:dyDescent="0.25">
      <c r="A41" s="70"/>
      <c r="B41" s="2"/>
      <c r="C41" s="67"/>
      <c r="D41" s="2"/>
      <c r="E41" s="66"/>
      <c r="F41" s="66"/>
      <c r="G41" s="68"/>
      <c r="I41" s="50" t="s">
        <v>35</v>
      </c>
    </row>
    <row r="42" spans="1:9" x14ac:dyDescent="0.25">
      <c r="A42" s="65" t="s">
        <v>53</v>
      </c>
      <c r="B42" s="66"/>
      <c r="C42" s="67" t="s">
        <v>14</v>
      </c>
      <c r="D42" s="66"/>
      <c r="E42" s="66"/>
      <c r="F42" s="66"/>
      <c r="G42" s="68"/>
      <c r="I42" s="50" t="s">
        <v>33</v>
      </c>
    </row>
    <row r="43" spans="1:9" x14ac:dyDescent="0.25">
      <c r="A43" s="70"/>
      <c r="B43" s="2"/>
      <c r="C43" s="67"/>
      <c r="D43" s="138"/>
      <c r="E43" s="66"/>
      <c r="F43" s="66"/>
      <c r="G43" s="68"/>
    </row>
    <row r="44" spans="1:9" x14ac:dyDescent="0.25">
      <c r="A44" s="70" t="s">
        <v>0</v>
      </c>
      <c r="B44" s="66"/>
      <c r="C44" s="67" t="s">
        <v>1</v>
      </c>
      <c r="D44" s="66"/>
      <c r="E44" s="66"/>
      <c r="F44" s="66"/>
      <c r="G44" s="68"/>
    </row>
    <row r="45" spans="1:9" x14ac:dyDescent="0.25">
      <c r="A45" s="70"/>
      <c r="B45" s="2"/>
      <c r="C45" s="67"/>
      <c r="D45" s="2"/>
      <c r="E45" s="66"/>
      <c r="F45" s="66"/>
      <c r="G45" s="68"/>
    </row>
    <row r="46" spans="1:9" x14ac:dyDescent="0.25">
      <c r="A46" s="70" t="s">
        <v>15</v>
      </c>
      <c r="B46" s="66"/>
      <c r="C46" s="67" t="s">
        <v>8</v>
      </c>
      <c r="D46" s="66"/>
      <c r="E46" s="66"/>
      <c r="F46" s="66"/>
      <c r="G46" s="68"/>
    </row>
    <row r="47" spans="1:9" x14ac:dyDescent="0.25">
      <c r="A47" s="70"/>
      <c r="B47" s="2"/>
      <c r="C47" s="67"/>
      <c r="D47" s="137"/>
      <c r="E47" s="66"/>
      <c r="F47" s="66"/>
      <c r="G47" s="68"/>
    </row>
    <row r="48" spans="1:9" x14ac:dyDescent="0.25">
      <c r="A48" s="65" t="s">
        <v>41</v>
      </c>
      <c r="B48" s="66"/>
      <c r="C48" s="67" t="s">
        <v>11</v>
      </c>
      <c r="D48" s="66"/>
      <c r="E48" s="66"/>
      <c r="F48" s="66"/>
      <c r="G48" s="68"/>
    </row>
    <row r="49" spans="1:9" x14ac:dyDescent="0.25">
      <c r="A49" s="71"/>
      <c r="B49" s="2"/>
      <c r="C49" s="66"/>
      <c r="D49" s="137"/>
      <c r="E49" s="66"/>
      <c r="F49" s="66"/>
      <c r="G49" s="68"/>
    </row>
    <row r="50" spans="1:9" x14ac:dyDescent="0.25">
      <c r="A50" s="65" t="s">
        <v>9</v>
      </c>
      <c r="B50" s="65"/>
      <c r="C50" s="67"/>
      <c r="D50" s="66"/>
      <c r="E50" s="66"/>
      <c r="F50" s="66"/>
      <c r="G50" s="68"/>
    </row>
    <row r="51" spans="1:9" x14ac:dyDescent="0.25">
      <c r="A51" s="71"/>
      <c r="B51" s="2"/>
      <c r="C51" s="66"/>
      <c r="D51" s="73"/>
      <c r="E51" s="66"/>
      <c r="F51" s="66"/>
      <c r="G51" s="68"/>
    </row>
    <row r="52" spans="1:9" ht="8.25" customHeight="1" x14ac:dyDescent="0.25">
      <c r="A52" s="65"/>
      <c r="B52" s="73"/>
      <c r="C52" s="67"/>
      <c r="D52" s="73"/>
      <c r="E52" s="66"/>
      <c r="F52" s="66"/>
      <c r="G52" s="68"/>
      <c r="I52" s="50"/>
    </row>
    <row r="53" spans="1:9" s="1" customFormat="1" ht="14" x14ac:dyDescent="0.3">
      <c r="A53" s="173" t="s">
        <v>332</v>
      </c>
      <c r="B53" s="174"/>
      <c r="C53" s="174"/>
      <c r="D53" s="174"/>
      <c r="E53" s="174"/>
      <c r="F53" s="174"/>
      <c r="G53" s="175"/>
    </row>
    <row r="54" spans="1:9" ht="4.5" customHeight="1" x14ac:dyDescent="0.25">
      <c r="A54" s="65"/>
      <c r="B54" s="73"/>
      <c r="C54" s="67"/>
      <c r="D54" s="73"/>
      <c r="E54" s="66"/>
      <c r="F54" s="66"/>
      <c r="G54" s="68"/>
      <c r="I54" s="50"/>
    </row>
    <row r="55" spans="1:9" x14ac:dyDescent="0.25">
      <c r="A55" s="65" t="s">
        <v>34</v>
      </c>
      <c r="B55" s="73"/>
      <c r="C55" s="67"/>
      <c r="D55" s="74" t="s">
        <v>40</v>
      </c>
      <c r="E55" s="66"/>
      <c r="F55" s="66"/>
      <c r="G55" s="68"/>
      <c r="I55" s="50" t="s">
        <v>31</v>
      </c>
    </row>
    <row r="56" spans="1:9" x14ac:dyDescent="0.25">
      <c r="A56" s="70"/>
      <c r="B56" s="3"/>
      <c r="C56" s="67"/>
      <c r="D56" s="112"/>
      <c r="E56" s="66"/>
      <c r="F56" s="66"/>
      <c r="G56" s="68"/>
      <c r="I56" s="50" t="s">
        <v>30</v>
      </c>
    </row>
    <row r="57" spans="1:9" x14ac:dyDescent="0.25">
      <c r="A57" s="70" t="s">
        <v>12</v>
      </c>
      <c r="B57" s="73"/>
      <c r="C57" s="67" t="s">
        <v>13</v>
      </c>
      <c r="D57" s="73"/>
      <c r="E57" s="66"/>
      <c r="F57" s="66"/>
      <c r="G57" s="68"/>
      <c r="I57" s="50" t="s">
        <v>32</v>
      </c>
    </row>
    <row r="58" spans="1:9" x14ac:dyDescent="0.25">
      <c r="A58" s="70"/>
      <c r="B58" s="2"/>
      <c r="C58" s="67"/>
      <c r="D58" s="107"/>
      <c r="E58" s="66"/>
      <c r="F58" s="66"/>
      <c r="G58" s="68"/>
      <c r="I58" s="50" t="s">
        <v>35</v>
      </c>
    </row>
    <row r="59" spans="1:9" x14ac:dyDescent="0.25">
      <c r="A59" s="65" t="s">
        <v>39</v>
      </c>
      <c r="B59" s="66"/>
      <c r="C59" s="67" t="s">
        <v>14</v>
      </c>
      <c r="D59" s="66"/>
      <c r="E59" s="66"/>
      <c r="F59" s="66"/>
      <c r="G59" s="68"/>
      <c r="I59" s="50" t="s">
        <v>33</v>
      </c>
    </row>
    <row r="60" spans="1:9" x14ac:dyDescent="0.25">
      <c r="A60" s="70"/>
      <c r="B60" s="109"/>
      <c r="C60" s="67"/>
      <c r="D60" s="75"/>
      <c r="E60" s="66"/>
      <c r="F60" s="66"/>
      <c r="G60" s="68"/>
    </row>
    <row r="61" spans="1:9" x14ac:dyDescent="0.25">
      <c r="A61" s="70" t="s">
        <v>0</v>
      </c>
      <c r="B61" s="66"/>
      <c r="C61" s="67" t="s">
        <v>1</v>
      </c>
      <c r="D61" s="66"/>
      <c r="E61" s="66"/>
      <c r="F61" s="66"/>
      <c r="G61" s="68"/>
    </row>
    <row r="62" spans="1:9" x14ac:dyDescent="0.25">
      <c r="A62" s="70"/>
      <c r="B62" s="107"/>
      <c r="C62" s="67"/>
      <c r="D62" s="137"/>
      <c r="E62" s="66"/>
      <c r="F62" s="66"/>
      <c r="G62" s="68"/>
    </row>
    <row r="63" spans="1:9" x14ac:dyDescent="0.25">
      <c r="A63" s="70" t="s">
        <v>15</v>
      </c>
      <c r="B63" s="66"/>
      <c r="C63" s="67" t="s">
        <v>8</v>
      </c>
      <c r="D63" s="66"/>
      <c r="E63" s="66"/>
      <c r="F63" s="66"/>
      <c r="G63" s="68"/>
    </row>
    <row r="64" spans="1:9" x14ac:dyDescent="0.25">
      <c r="A64" s="70"/>
      <c r="B64" s="107"/>
      <c r="C64" s="67"/>
      <c r="D64" s="137"/>
      <c r="E64" s="66"/>
      <c r="F64" s="66"/>
      <c r="G64" s="68"/>
    </row>
    <row r="65" spans="1:10" x14ac:dyDescent="0.25">
      <c r="A65" s="65" t="s">
        <v>41</v>
      </c>
      <c r="B65" s="66"/>
      <c r="C65" s="67" t="s">
        <v>11</v>
      </c>
      <c r="D65" s="66"/>
      <c r="E65" s="66"/>
      <c r="F65" s="66"/>
      <c r="G65" s="68"/>
    </row>
    <row r="66" spans="1:10" x14ac:dyDescent="0.25">
      <c r="A66" s="71"/>
      <c r="B66" s="107"/>
      <c r="C66" s="66"/>
      <c r="D66" s="137"/>
      <c r="E66" s="66"/>
      <c r="F66" s="66"/>
      <c r="G66" s="68"/>
    </row>
    <row r="67" spans="1:10" x14ac:dyDescent="0.25">
      <c r="A67" s="65" t="s">
        <v>9</v>
      </c>
      <c r="B67" s="65"/>
      <c r="C67" s="67"/>
      <c r="D67" s="73"/>
      <c r="E67" s="66"/>
      <c r="F67" s="66"/>
      <c r="G67" s="68"/>
    </row>
    <row r="68" spans="1:10" x14ac:dyDescent="0.25">
      <c r="A68" s="71"/>
      <c r="B68" s="107"/>
      <c r="C68" s="66"/>
      <c r="D68" s="73"/>
      <c r="E68" s="66"/>
      <c r="F68" s="66"/>
      <c r="G68" s="68"/>
    </row>
    <row r="69" spans="1:10" ht="5.25" customHeight="1" x14ac:dyDescent="0.25">
      <c r="A69" s="65"/>
      <c r="B69" s="73"/>
      <c r="C69" s="67"/>
      <c r="D69" s="73"/>
      <c r="E69" s="66"/>
      <c r="F69" s="66"/>
      <c r="G69" s="68"/>
      <c r="I69" s="50"/>
    </row>
    <row r="70" spans="1:10" s="1" customFormat="1" ht="15" customHeight="1" x14ac:dyDescent="0.3">
      <c r="A70" s="39"/>
      <c r="B70" s="42" t="s">
        <v>333</v>
      </c>
      <c r="C70" s="42"/>
      <c r="D70" s="42"/>
      <c r="E70" s="40"/>
      <c r="F70" s="40"/>
      <c r="G70" s="41"/>
    </row>
    <row r="71" spans="1:10" ht="6" customHeight="1" x14ac:dyDescent="0.25">
      <c r="A71" s="103"/>
      <c r="B71" s="73"/>
      <c r="C71" s="73"/>
      <c r="D71" s="73"/>
      <c r="E71" s="81"/>
      <c r="F71" s="81"/>
      <c r="G71" s="68"/>
    </row>
    <row r="72" spans="1:10" x14ac:dyDescent="0.25">
      <c r="A72" s="76"/>
      <c r="B72" s="96" t="s">
        <v>181</v>
      </c>
      <c r="C72" s="96" t="s">
        <v>180</v>
      </c>
      <c r="D72" s="96"/>
      <c r="E72" s="97" t="s">
        <v>179</v>
      </c>
      <c r="F72" s="98"/>
      <c r="G72" s="68"/>
    </row>
    <row r="73" spans="1:10" ht="12.75" customHeight="1" x14ac:dyDescent="0.25">
      <c r="A73" s="102">
        <v>1</v>
      </c>
      <c r="B73" s="101"/>
      <c r="C73" s="73"/>
      <c r="D73" s="113" t="str">
        <f>IFERROR(VLOOKUP(B73,Pathways,2,FALSE),"The code is not available")</f>
        <v>The code is not available</v>
      </c>
      <c r="E73" s="81"/>
      <c r="F73" s="110" t="str">
        <f>IFERROR(VLOOKUP(B73,Pathways,3,FALSE),"No available")</f>
        <v>No available</v>
      </c>
      <c r="G73" s="68"/>
    </row>
    <row r="74" spans="1:10" ht="6" customHeight="1" x14ac:dyDescent="0.25">
      <c r="A74" s="103"/>
      <c r="B74" s="73"/>
      <c r="C74" s="73"/>
      <c r="D74" s="73"/>
      <c r="E74" s="81"/>
      <c r="F74" s="81"/>
      <c r="G74" s="68"/>
    </row>
    <row r="75" spans="1:10" x14ac:dyDescent="0.25">
      <c r="A75" s="102">
        <v>2</v>
      </c>
      <c r="B75" s="101"/>
      <c r="C75" s="73"/>
      <c r="D75" s="113" t="str">
        <f>IFERROR(VLOOKUP(B75,Pathways,2,FALSE),"The code is not available")</f>
        <v>The code is not available</v>
      </c>
      <c r="E75" s="81"/>
      <c r="F75" s="110" t="str">
        <f>IFERROR(VLOOKUP(B75,Pathways,3,FALSE),"No available")</f>
        <v>No available</v>
      </c>
      <c r="G75" s="68"/>
      <c r="J75" s="116"/>
    </row>
    <row r="76" spans="1:10" ht="6" customHeight="1" x14ac:dyDescent="0.25">
      <c r="A76" s="103"/>
      <c r="B76" s="73"/>
      <c r="C76" s="73"/>
      <c r="D76" s="73"/>
      <c r="E76" s="81"/>
      <c r="F76" s="81"/>
      <c r="G76" s="68"/>
    </row>
    <row r="77" spans="1:10" x14ac:dyDescent="0.25">
      <c r="A77" s="102">
        <v>3</v>
      </c>
      <c r="B77" s="101"/>
      <c r="C77" s="73"/>
      <c r="D77" s="113" t="str">
        <f>IFERROR(VLOOKUP(B77,Pathways,2,FALSE),"The code is not available")</f>
        <v>The code is not available</v>
      </c>
      <c r="E77" s="81"/>
      <c r="F77" s="110" t="str">
        <f>IFERROR(VLOOKUP(B77,Pathways,3,FALSE),"No available")</f>
        <v>No available</v>
      </c>
      <c r="G77" s="68"/>
    </row>
    <row r="78" spans="1:10" ht="6" customHeight="1" x14ac:dyDescent="0.25">
      <c r="A78" s="103"/>
      <c r="B78" s="73"/>
      <c r="C78" s="73"/>
      <c r="D78" s="73"/>
      <c r="E78" s="81"/>
      <c r="F78" s="81"/>
      <c r="G78" s="68"/>
    </row>
    <row r="79" spans="1:10" x14ac:dyDescent="0.25">
      <c r="A79" s="102">
        <v>4</v>
      </c>
      <c r="B79" s="101"/>
      <c r="C79" s="73"/>
      <c r="D79" s="113" t="str">
        <f>IFERROR(VLOOKUP(B79,Pathways,2,FALSE),"The code is not available")</f>
        <v>The code is not available</v>
      </c>
      <c r="E79" s="81"/>
      <c r="F79" s="110" t="str">
        <f>IFERROR(VLOOKUP(B79,Pathways,3,FALSE),"No available")</f>
        <v>No available</v>
      </c>
      <c r="G79" s="68"/>
    </row>
    <row r="80" spans="1:10" ht="6" customHeight="1" x14ac:dyDescent="0.25">
      <c r="A80" s="103"/>
      <c r="B80" s="73"/>
      <c r="C80" s="73"/>
      <c r="D80" s="73"/>
      <c r="E80" s="81"/>
      <c r="F80" s="81"/>
      <c r="G80" s="68"/>
    </row>
    <row r="81" spans="1:12" x14ac:dyDescent="0.25">
      <c r="A81" s="102">
        <v>5</v>
      </c>
      <c r="B81" s="101"/>
      <c r="C81" s="73"/>
      <c r="D81" s="113" t="str">
        <f>IFERROR(VLOOKUP(B81,Pathways,2,FALSE),"The code is not available")</f>
        <v>The code is not available</v>
      </c>
      <c r="E81" s="81"/>
      <c r="F81" s="110" t="str">
        <f>IFERROR(VLOOKUP(B81,Pathways,3,FALSE),"No available")</f>
        <v>No available</v>
      </c>
      <c r="G81" s="68"/>
    </row>
    <row r="82" spans="1:12" ht="6" customHeight="1" x14ac:dyDescent="0.25">
      <c r="A82" s="103"/>
      <c r="B82" s="73"/>
      <c r="C82" s="73"/>
      <c r="D82" s="73"/>
      <c r="E82" s="81"/>
      <c r="F82" s="81"/>
      <c r="G82" s="68"/>
    </row>
    <row r="83" spans="1:12" x14ac:dyDescent="0.25">
      <c r="A83" s="102">
        <v>6</v>
      </c>
      <c r="B83" s="101"/>
      <c r="C83" s="73"/>
      <c r="D83" s="113" t="str">
        <f>IFERROR(VLOOKUP(B83,Pathways,2,FALSE),"The code is not available")</f>
        <v>The code is not available</v>
      </c>
      <c r="E83" s="81"/>
      <c r="F83" s="110" t="str">
        <f>IFERROR(VLOOKUP(B83,Pathways,3,FALSE),"No available")</f>
        <v>No available</v>
      </c>
      <c r="G83" s="68"/>
    </row>
    <row r="84" spans="1:12" ht="6" customHeight="1" x14ac:dyDescent="0.25">
      <c r="A84" s="103"/>
      <c r="B84" s="73"/>
      <c r="C84" s="73"/>
      <c r="D84" s="73"/>
      <c r="E84" s="81"/>
      <c r="F84" s="81"/>
      <c r="G84" s="68"/>
    </row>
    <row r="85" spans="1:12" x14ac:dyDescent="0.25">
      <c r="A85" s="102">
        <v>7</v>
      </c>
      <c r="B85" s="101"/>
      <c r="C85" s="73"/>
      <c r="D85" s="113" t="str">
        <f>IFERROR(VLOOKUP(B85,Pathways,2,FALSE),"The code is not available")</f>
        <v>The code is not available</v>
      </c>
      <c r="E85" s="81"/>
      <c r="F85" s="110" t="str">
        <f>IFERROR(VLOOKUP(B85,Pathways,3,FALSE),"No available")</f>
        <v>No available</v>
      </c>
      <c r="G85" s="68"/>
    </row>
    <row r="86" spans="1:12" ht="6" customHeight="1" x14ac:dyDescent="0.25">
      <c r="A86" s="103"/>
      <c r="B86" s="73"/>
      <c r="C86" s="73"/>
      <c r="D86" s="73"/>
      <c r="E86" s="81"/>
      <c r="F86" s="81"/>
      <c r="G86" s="68"/>
    </row>
    <row r="87" spans="1:12" x14ac:dyDescent="0.25">
      <c r="A87" s="102">
        <v>8</v>
      </c>
      <c r="B87" s="101"/>
      <c r="C87" s="73"/>
      <c r="D87" s="113" t="str">
        <f>IFERROR(VLOOKUP(B87,Pathways,2,FALSE),"The code is not available")</f>
        <v>The code is not available</v>
      </c>
      <c r="E87" s="81"/>
      <c r="F87" s="110" t="str">
        <f>IFERROR(VLOOKUP(B87,Pathways,3,FALSE),"No available")</f>
        <v>No available</v>
      </c>
      <c r="G87" s="68"/>
    </row>
    <row r="88" spans="1:12" ht="6" customHeight="1" x14ac:dyDescent="0.25">
      <c r="A88" s="103"/>
      <c r="B88" s="73"/>
      <c r="C88" s="73"/>
      <c r="D88" s="73"/>
      <c r="E88" s="81"/>
      <c r="F88" s="81"/>
      <c r="G88" s="68"/>
    </row>
    <row r="89" spans="1:12" x14ac:dyDescent="0.25">
      <c r="A89" s="102">
        <v>9</v>
      </c>
      <c r="B89" s="101"/>
      <c r="C89" s="73"/>
      <c r="D89" s="113" t="str">
        <f>IFERROR(VLOOKUP(B89,Pathways,2,FALSE),"The code is not available")</f>
        <v>The code is not available</v>
      </c>
      <c r="E89" s="81"/>
      <c r="F89" s="110" t="str">
        <f>IFERROR(VLOOKUP(B89,Pathways,3,FALSE),"No available")</f>
        <v>No available</v>
      </c>
      <c r="G89" s="68"/>
    </row>
    <row r="90" spans="1:12" ht="6" customHeight="1" x14ac:dyDescent="0.25">
      <c r="A90" s="103"/>
      <c r="B90" s="73"/>
      <c r="C90" s="73"/>
      <c r="D90" s="73"/>
      <c r="E90" s="81"/>
      <c r="F90" s="81"/>
      <c r="G90" s="68"/>
    </row>
    <row r="91" spans="1:12" x14ac:dyDescent="0.25">
      <c r="A91" s="102">
        <v>10</v>
      </c>
      <c r="B91" s="101"/>
      <c r="C91" s="73"/>
      <c r="D91" s="113" t="str">
        <f>IFERROR(VLOOKUP(B91,Pathways,2,FALSE),"The code is not available")</f>
        <v>The code is not available</v>
      </c>
      <c r="E91" s="81"/>
      <c r="F91" s="110" t="str">
        <f>IFERROR(VLOOKUP(B91,Pathways,3,FALSE),"No available")</f>
        <v>No available</v>
      </c>
      <c r="G91" s="68"/>
    </row>
    <row r="92" spans="1:12" ht="6" customHeight="1" x14ac:dyDescent="0.25">
      <c r="A92" s="103"/>
      <c r="B92" s="73"/>
      <c r="C92" s="73"/>
      <c r="D92" s="73"/>
      <c r="E92" s="81"/>
      <c r="F92" s="81"/>
      <c r="G92" s="68"/>
    </row>
    <row r="93" spans="1:12" s="1" customFormat="1" ht="14" x14ac:dyDescent="0.3">
      <c r="A93" s="39"/>
      <c r="B93" s="42" t="s">
        <v>334</v>
      </c>
      <c r="C93" s="42"/>
      <c r="D93" s="42"/>
      <c r="E93" s="40"/>
      <c r="F93" s="40"/>
      <c r="G93" s="41"/>
    </row>
    <row r="94" spans="1:12" ht="6" customHeight="1" x14ac:dyDescent="0.25">
      <c r="A94" s="103"/>
      <c r="B94" s="73"/>
      <c r="C94" s="73"/>
      <c r="D94" s="73"/>
      <c r="E94" s="81"/>
      <c r="F94" s="81"/>
      <c r="G94" s="68"/>
    </row>
    <row r="95" spans="1:12" ht="13.5" customHeight="1" x14ac:dyDescent="0.25">
      <c r="A95" s="70"/>
      <c r="B95" s="80" t="str">
        <f>"Validation Effective Date (Month dd, yyyy):"</f>
        <v>Validation Effective Date (Month dd, yyyy):</v>
      </c>
      <c r="C95" s="80"/>
      <c r="D95" s="80"/>
      <c r="E95" s="166"/>
      <c r="F95" s="167"/>
      <c r="G95" s="68"/>
      <c r="I95" s="38" t="s">
        <v>174</v>
      </c>
      <c r="J95" s="38">
        <f>IF(OR(MOD(YEAR(E95),400)=0,AND(MOD(YEAR(E95),4)=0,MOD(YEAR(E95),100)&lt;&gt;0)),1,0)</f>
        <v>0</v>
      </c>
      <c r="K95" s="38" t="s">
        <v>178</v>
      </c>
      <c r="L95" s="38">
        <f>IF(OR(AND(NOT(J97),J96),AND(J97,J95,NOT(J99))),1,0)</f>
        <v>0</v>
      </c>
    </row>
    <row r="96" spans="1:12" ht="9" customHeight="1" x14ac:dyDescent="0.25">
      <c r="A96" s="70"/>
      <c r="B96" s="80"/>
      <c r="C96" s="80"/>
      <c r="D96" s="80"/>
      <c r="E96" s="67"/>
      <c r="F96" s="94"/>
      <c r="G96" s="68"/>
      <c r="I96" s="38" t="s">
        <v>175</v>
      </c>
      <c r="J96" s="38">
        <f>IF(OR(MOD(YEAR(E95)+1,400)=0,AND(MOD(YEAR(E95)+1,4)=0,MOD(YEAR(E95)+1,100)&lt;&gt;0)),1,0)</f>
        <v>0</v>
      </c>
    </row>
    <row r="97" spans="1:12" ht="47.25" customHeight="1" x14ac:dyDescent="0.25">
      <c r="A97" s="70"/>
      <c r="B97" s="80" t="str">
        <f>"Validation Reference Number:"</f>
        <v>Validation Reference Number:</v>
      </c>
      <c r="C97" s="80"/>
      <c r="D97" s="180" t="s">
        <v>357</v>
      </c>
      <c r="E97" s="181"/>
      <c r="F97" s="182"/>
      <c r="G97" s="68"/>
      <c r="I97" s="50" t="s">
        <v>176</v>
      </c>
      <c r="J97" s="38">
        <f>IF(MONTH(E95)&lt;3,1,0)</f>
        <v>1</v>
      </c>
    </row>
    <row r="98" spans="1:12" ht="9" customHeight="1" x14ac:dyDescent="0.25">
      <c r="A98" s="70"/>
      <c r="B98" s="80"/>
      <c r="C98" s="80"/>
      <c r="D98" s="80"/>
      <c r="E98" s="67"/>
      <c r="F98" s="94"/>
      <c r="G98" s="68"/>
    </row>
    <row r="99" spans="1:12" ht="14.25" customHeight="1" x14ac:dyDescent="0.25">
      <c r="A99" s="70"/>
      <c r="B99" s="80" t="str">
        <f>"Reference Number Expiration Date:"</f>
        <v>Reference Number Expiration Date:</v>
      </c>
      <c r="C99" s="80"/>
      <c r="D99" s="80"/>
      <c r="E99" s="168" t="str">
        <f>IF(ISBLANK(E95),"",DATE(YEAR(E95),12,31))</f>
        <v/>
      </c>
      <c r="F99" s="169"/>
      <c r="G99" s="68"/>
      <c r="I99" s="50" t="s">
        <v>177</v>
      </c>
      <c r="J99" s="38">
        <f>IF(AND(MONTH(E95)=2,DAY(E95)=29),1,0)</f>
        <v>0</v>
      </c>
      <c r="L99" s="114" t="str">
        <f>IF(ISBLANK(E95),"",E95+364+L95)</f>
        <v/>
      </c>
    </row>
    <row r="100" spans="1:12" ht="6" customHeight="1" x14ac:dyDescent="0.25">
      <c r="A100" s="103"/>
      <c r="B100" s="73"/>
      <c r="C100" s="73"/>
      <c r="D100" s="73"/>
      <c r="E100" s="81"/>
      <c r="F100" s="81"/>
      <c r="G100" s="68"/>
    </row>
    <row r="101" spans="1:12" s="1" customFormat="1" ht="14" x14ac:dyDescent="0.3">
      <c r="A101" s="39"/>
      <c r="B101" s="42" t="s">
        <v>335</v>
      </c>
      <c r="C101" s="42"/>
      <c r="D101" s="42"/>
      <c r="E101" s="40"/>
      <c r="F101" s="40"/>
      <c r="G101" s="41"/>
      <c r="J101" s="115"/>
    </row>
    <row r="102" spans="1:12" ht="15.5" x14ac:dyDescent="0.35">
      <c r="A102" s="83" t="s">
        <v>168</v>
      </c>
      <c r="B102" s="80"/>
      <c r="C102" s="80"/>
      <c r="D102" s="80"/>
      <c r="E102" s="67"/>
      <c r="F102" s="111"/>
      <c r="G102" s="68"/>
    </row>
    <row r="103" spans="1:12" ht="25.5" customHeight="1" x14ac:dyDescent="0.25">
      <c r="A103" s="84"/>
      <c r="B103" s="155" t="str">
        <f>"I, " &amp; IF(B41 = "",K22,K23) &amp; ", the Renewable Fuel Provider representative, hereby declare that the information provided to the Validator, and reflected above is accurate and complete to the best of my knowledge."</f>
        <v>I,   , the Renewable Fuel Provider representative, hereby declare that the information provided to the Validator, and reflected above is accurate and complete to the best of my knowledge.</v>
      </c>
      <c r="C103" s="155"/>
      <c r="D103" s="155"/>
      <c r="E103" s="155"/>
      <c r="F103" s="155"/>
      <c r="G103" s="68"/>
    </row>
    <row r="104" spans="1:12" ht="8.25" customHeight="1" x14ac:dyDescent="0.35">
      <c r="A104" s="70"/>
      <c r="B104" s="80"/>
      <c r="C104" s="80"/>
      <c r="D104" s="80"/>
      <c r="E104" s="67"/>
      <c r="F104" s="111"/>
      <c r="G104" s="68"/>
    </row>
    <row r="105" spans="1:12" ht="12.75" customHeight="1" x14ac:dyDescent="0.25">
      <c r="A105" s="86"/>
      <c r="B105" s="170"/>
      <c r="C105" s="99"/>
      <c r="D105" s="85" t="s">
        <v>169</v>
      </c>
      <c r="E105" s="85"/>
      <c r="F105" s="85"/>
      <c r="G105" s="68"/>
    </row>
    <row r="106" spans="1:12" x14ac:dyDescent="0.25">
      <c r="A106" s="70"/>
      <c r="B106" s="171"/>
      <c r="C106" s="99"/>
      <c r="D106" s="106"/>
      <c r="E106" s="85"/>
      <c r="F106" s="85"/>
      <c r="G106" s="68"/>
    </row>
    <row r="107" spans="1:12" ht="15.5" x14ac:dyDescent="0.35">
      <c r="A107" s="70"/>
      <c r="B107" s="171"/>
      <c r="C107" s="99"/>
      <c r="D107" s="99"/>
      <c r="E107" s="67"/>
      <c r="F107" s="111"/>
      <c r="G107" s="68"/>
    </row>
    <row r="108" spans="1:12" ht="15.5" x14ac:dyDescent="0.35">
      <c r="A108" s="70"/>
      <c r="B108" s="172"/>
      <c r="C108" s="99"/>
      <c r="D108" s="99"/>
      <c r="E108" s="67"/>
      <c r="F108" s="111"/>
      <c r="G108" s="68"/>
    </row>
    <row r="109" spans="1:12" ht="15.5" x14ac:dyDescent="0.35">
      <c r="A109" s="70"/>
      <c r="B109" s="135" t="str">
        <f>(IF(B41 = "",K22,K23) &amp; "'s signature")</f>
        <v xml:space="preserve">  's signature</v>
      </c>
      <c r="C109" s="99"/>
      <c r="D109" s="99"/>
      <c r="E109" s="67"/>
      <c r="F109" s="111"/>
      <c r="G109" s="68"/>
    </row>
    <row r="110" spans="1:12" ht="6.75" customHeight="1" x14ac:dyDescent="0.35">
      <c r="A110" s="70"/>
      <c r="B110" s="80"/>
      <c r="C110" s="80"/>
      <c r="D110" s="80"/>
      <c r="E110" s="67"/>
      <c r="F110" s="111"/>
      <c r="G110" s="68"/>
    </row>
    <row r="111" spans="1:12" ht="15.5" x14ac:dyDescent="0.35">
      <c r="A111" s="83" t="s">
        <v>170</v>
      </c>
      <c r="B111" s="80"/>
      <c r="C111" s="80"/>
      <c r="D111" s="80"/>
      <c r="E111" s="67"/>
      <c r="F111" s="111"/>
      <c r="G111" s="68"/>
    </row>
    <row r="112" spans="1:12" ht="24" customHeight="1" x14ac:dyDescent="0.25">
      <c r="A112" s="84"/>
      <c r="B112" s="155" t="str">
        <f>"I, " &amp; B56 &amp; " " &amp; B58 &amp; " " &amp; D58 &amp; ", the undersigned, hereby declare that I have complied with Section 15 of the Renewable Fuels Standard Regulation."</f>
        <v>I,   , the undersigned, hereby declare that I have complied with Section 15 of the Renewable Fuels Standard Regulation.</v>
      </c>
      <c r="C112" s="155"/>
      <c r="D112" s="155"/>
      <c r="E112" s="155"/>
      <c r="F112" s="155"/>
      <c r="G112" s="68"/>
    </row>
    <row r="113" spans="1:7" ht="36" customHeight="1" x14ac:dyDescent="0.25">
      <c r="A113" s="70"/>
      <c r="B113" s="159" t="s">
        <v>358</v>
      </c>
      <c r="C113" s="159"/>
      <c r="D113" s="159"/>
      <c r="E113" s="159"/>
      <c r="F113" s="159"/>
      <c r="G113" s="68"/>
    </row>
    <row r="114" spans="1:7" ht="7.5" customHeight="1" x14ac:dyDescent="0.35">
      <c r="A114" s="70"/>
      <c r="B114" s="80"/>
      <c r="C114" s="80"/>
      <c r="D114" s="80"/>
      <c r="E114" s="67"/>
      <c r="F114" s="111"/>
      <c r="G114" s="68"/>
    </row>
    <row r="115" spans="1:7" x14ac:dyDescent="0.25">
      <c r="A115" s="70"/>
      <c r="B115" s="170"/>
      <c r="C115" s="99"/>
      <c r="D115" s="85" t="s">
        <v>169</v>
      </c>
      <c r="E115" s="85"/>
      <c r="F115" s="85"/>
      <c r="G115" s="68"/>
    </row>
    <row r="116" spans="1:7" x14ac:dyDescent="0.25">
      <c r="A116" s="70"/>
      <c r="B116" s="171"/>
      <c r="C116" s="99"/>
      <c r="D116" s="106"/>
      <c r="E116" s="85"/>
      <c r="F116" s="85"/>
      <c r="G116" s="68"/>
    </row>
    <row r="117" spans="1:7" ht="15.5" x14ac:dyDescent="0.35">
      <c r="A117" s="70"/>
      <c r="B117" s="171"/>
      <c r="C117" s="99"/>
      <c r="D117" s="99"/>
      <c r="E117" s="67"/>
      <c r="F117" s="111"/>
      <c r="G117" s="68"/>
    </row>
    <row r="118" spans="1:7" ht="15.5" x14ac:dyDescent="0.35">
      <c r="A118" s="70"/>
      <c r="B118" s="172"/>
      <c r="C118" s="99"/>
      <c r="D118" s="99"/>
      <c r="E118" s="67"/>
      <c r="F118" s="111"/>
      <c r="G118" s="68"/>
    </row>
    <row r="119" spans="1:7" ht="15.5" x14ac:dyDescent="0.35">
      <c r="A119" s="70"/>
      <c r="B119" s="105" t="str">
        <f>B56 &amp; " " &amp; B58 &amp; " " &amp; D58 &amp; "'s signature"</f>
        <v xml:space="preserve">  's signature</v>
      </c>
      <c r="C119" s="99"/>
      <c r="D119" s="99"/>
      <c r="E119" s="67"/>
      <c r="F119" s="111"/>
      <c r="G119" s="68"/>
    </row>
    <row r="120" spans="1:7" ht="7" customHeight="1" thickBot="1" x14ac:dyDescent="0.3">
      <c r="A120" s="87"/>
      <c r="B120" s="90"/>
      <c r="C120" s="90"/>
      <c r="D120" s="90"/>
      <c r="E120" s="89"/>
      <c r="F120" s="90"/>
      <c r="G120" s="88"/>
    </row>
  </sheetData>
  <sheetProtection algorithmName="SHA-512" hashValue="xO67pVxEVBDbHM7iN3PL/0ksyf+zRJnUFDbFxm3tQB0z5ed6NCED0h3dbzCqd0cNTqBTFRKt7E1QTQuv8hVl4Q==" saltValue="7QFbrJmNPaaPhwxErTW01g==" spinCount="100000" sheet="1" objects="1" scenarios="1"/>
  <mergeCells count="17">
    <mergeCell ref="B115:B118"/>
    <mergeCell ref="A4:G4"/>
    <mergeCell ref="A15:G15"/>
    <mergeCell ref="A34:G34"/>
    <mergeCell ref="A53:G53"/>
    <mergeCell ref="B103:F103"/>
    <mergeCell ref="B18:D18"/>
    <mergeCell ref="B20:D20"/>
    <mergeCell ref="B37:D37"/>
    <mergeCell ref="B112:F112"/>
    <mergeCell ref="B113:F113"/>
    <mergeCell ref="D97:F97"/>
    <mergeCell ref="E95:F95"/>
    <mergeCell ref="E99:F99"/>
    <mergeCell ref="B105:B108"/>
    <mergeCell ref="A9:G9"/>
    <mergeCell ref="A1:D3"/>
  </mergeCells>
  <dataValidations count="4">
    <dataValidation type="list" allowBlank="1" showInputMessage="1" showErrorMessage="1" prompt="Select Yes, No or N/A" sqref="D56" xr:uid="{00000000-0002-0000-0200-000000000000}">
      <formula1>"Yes, No, N/A"</formula1>
    </dataValidation>
    <dataValidation type="list" allowBlank="1" showInputMessage="1" showErrorMessage="1" prompt="Select one from the list" sqref="B56 B39 B22" xr:uid="{00000000-0002-0000-0200-000001000000}">
      <formula1>$I$17:$I$21</formula1>
    </dataValidation>
    <dataValidation type="list" allowBlank="1" showInputMessage="1" sqref="B58" xr:uid="{00000000-0002-0000-0200-000002000000}">
      <formula1>Validators_FN</formula1>
    </dataValidation>
    <dataValidation type="list" allowBlank="1" showInputMessage="1" promptTitle="Pathway code" prompt="Select a code from the list or write the code if it is not in the list." sqref="B91 B75 B73 B77 B79 B81 B83 B85 B87 B89" xr:uid="{00000000-0002-0000-0200-000003000000}">
      <formula1>OFFSET(Pathways,MATCH(D$7,Types, 0)-1,0,COUNTIF(Types,D$7),1)</formula1>
    </dataValidation>
  </dataValidations>
  <pageMargins left="0.25" right="0.25" top="0.5" bottom="0.5" header="0.25" footer="0.25"/>
  <pageSetup orientation="portrait" r:id="rId1"/>
  <headerFooter>
    <oddFooter>&amp;C&amp;8© 2018 Government of Alberta&amp;R&amp;8&amp;P&amp;L&amp;"Calibri"&amp;11&amp;K000000&amp;"Calibri"&amp;11&amp;K000000&amp;8Oct 2018_x000D_&amp;1#&amp;"Calibri"&amp;11&amp;K000000Classification: Public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xdr:col>
                    <xdr:colOff>298450</xdr:colOff>
                    <xdr:row>9</xdr:row>
                    <xdr:rowOff>146050</xdr:rowOff>
                  </from>
                  <to>
                    <xdr:col>1</xdr:col>
                    <xdr:colOff>1327150</xdr:colOff>
                    <xdr:row>11</xdr:row>
                    <xdr:rowOff>12700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xdr:col>
                    <xdr:colOff>2476500</xdr:colOff>
                    <xdr:row>9</xdr:row>
                    <xdr:rowOff>139700</xdr:rowOff>
                  </from>
                  <to>
                    <xdr:col>3</xdr:col>
                    <xdr:colOff>793750</xdr:colOff>
                    <xdr:row>11</xdr:row>
                    <xdr:rowOff>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1</xdr:col>
                    <xdr:colOff>304800</xdr:colOff>
                    <xdr:row>11</xdr:row>
                    <xdr:rowOff>184150</xdr:rowOff>
                  </from>
                  <to>
                    <xdr:col>1</xdr:col>
                    <xdr:colOff>1041400</xdr:colOff>
                    <xdr:row>13</xdr:row>
                    <xdr:rowOff>25400</xdr:rowOff>
                  </to>
                </anchor>
              </controlPr>
            </control>
          </mc:Choice>
        </mc:AlternateContent>
        <mc:AlternateContent xmlns:mc="http://schemas.openxmlformats.org/markup-compatibility/2006">
          <mc:Choice Requires="x14">
            <control shapeId="2071" r:id="rId7" name="Check Box 23">
              <controlPr defaultSize="0" autoFill="0" autoLine="0" autoPict="0">
                <anchor moveWithCells="1">
                  <from>
                    <xdr:col>1</xdr:col>
                    <xdr:colOff>2501900</xdr:colOff>
                    <xdr:row>11</xdr:row>
                    <xdr:rowOff>184150</xdr:rowOff>
                  </from>
                  <to>
                    <xdr:col>3</xdr:col>
                    <xdr:colOff>393700</xdr:colOff>
                    <xdr:row>13</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6000000}">
          <x14:formula1>
            <xm:f>Configuration!$M$4:$M$5</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D103"/>
  <sheetViews>
    <sheetView topLeftCell="A104" workbookViewId="0">
      <selection activeCell="A103" sqref="A1:BP103"/>
    </sheetView>
  </sheetViews>
  <sheetFormatPr defaultRowHeight="12.5" x14ac:dyDescent="0.25"/>
  <cols>
    <col min="1" max="1" width="25.1796875" customWidth="1"/>
    <col min="2" max="2" width="42.81640625" customWidth="1"/>
    <col min="3" max="3" width="16.81640625" customWidth="1"/>
    <col min="4" max="4" width="25.1796875" customWidth="1"/>
    <col min="5" max="7" width="9.1796875" customWidth="1"/>
    <col min="8" max="8" width="17" customWidth="1"/>
    <col min="9" max="9" width="39.1796875" bestFit="1" customWidth="1"/>
    <col min="10" max="10" width="78.453125" customWidth="1"/>
    <col min="11" max="11" width="10.1796875" bestFit="1" customWidth="1"/>
    <col min="15" max="15" width="17.1796875" customWidth="1"/>
    <col min="20" max="20" width="13.54296875" customWidth="1"/>
  </cols>
  <sheetData>
    <row r="1" spans="1:56" hidden="1" x14ac:dyDescent="0.25"/>
    <row r="2" spans="1:56" hidden="1" x14ac:dyDescent="0.25">
      <c r="AH2" s="100" t="s">
        <v>283</v>
      </c>
      <c r="AR2" s="100" t="s">
        <v>290</v>
      </c>
    </row>
    <row r="3" spans="1:56" s="59" customFormat="1" ht="13" hidden="1" x14ac:dyDescent="0.3">
      <c r="A3" s="59" t="s">
        <v>153</v>
      </c>
      <c r="B3" s="59" t="s">
        <v>154</v>
      </c>
      <c r="C3" s="59" t="s">
        <v>58</v>
      </c>
      <c r="D3" s="59" t="s">
        <v>155</v>
      </c>
      <c r="E3" s="59" t="s">
        <v>156</v>
      </c>
      <c r="K3" s="59" t="s">
        <v>166</v>
      </c>
      <c r="O3" s="59" t="s">
        <v>280</v>
      </c>
      <c r="P3" s="59" t="s">
        <v>34</v>
      </c>
      <c r="Q3" s="59" t="s">
        <v>12</v>
      </c>
      <c r="R3" s="59" t="s">
        <v>13</v>
      </c>
      <c r="S3" s="59" t="s">
        <v>193</v>
      </c>
      <c r="T3" s="59" t="s">
        <v>195</v>
      </c>
      <c r="U3" s="59" t="s">
        <v>198</v>
      </c>
      <c r="V3" s="59" t="s">
        <v>276</v>
      </c>
      <c r="W3" s="59" t="s">
        <v>277</v>
      </c>
      <c r="X3" s="59" t="s">
        <v>278</v>
      </c>
      <c r="Y3" s="59" t="s">
        <v>279</v>
      </c>
      <c r="Z3" s="59" t="s">
        <v>9</v>
      </c>
      <c r="AA3" s="59" t="s">
        <v>11</v>
      </c>
      <c r="AF3" s="59" t="s">
        <v>281</v>
      </c>
      <c r="AG3" s="59" t="s">
        <v>282</v>
      </c>
      <c r="AH3" s="59" t="s">
        <v>34</v>
      </c>
      <c r="AI3" s="59" t="s">
        <v>284</v>
      </c>
      <c r="AJ3" s="59" t="s">
        <v>285</v>
      </c>
      <c r="AK3" s="59" t="s">
        <v>195</v>
      </c>
      <c r="AL3" s="59" t="s">
        <v>276</v>
      </c>
      <c r="AM3" s="59" t="s">
        <v>286</v>
      </c>
      <c r="AN3" s="59" t="s">
        <v>287</v>
      </c>
      <c r="AO3" s="59" t="s">
        <v>288</v>
      </c>
      <c r="AP3" s="59" t="s">
        <v>9</v>
      </c>
      <c r="AQ3" s="59" t="s">
        <v>289</v>
      </c>
      <c r="AR3" s="59" t="s">
        <v>291</v>
      </c>
      <c r="AS3" s="59" t="s">
        <v>34</v>
      </c>
      <c r="AT3" s="59" t="s">
        <v>12</v>
      </c>
      <c r="AU3" s="59" t="s">
        <v>13</v>
      </c>
      <c r="AV3" s="59" t="s">
        <v>193</v>
      </c>
      <c r="AW3" s="59" t="s">
        <v>195</v>
      </c>
      <c r="AX3" s="59" t="s">
        <v>198</v>
      </c>
      <c r="AY3" s="59" t="s">
        <v>276</v>
      </c>
      <c r="AZ3" s="59" t="s">
        <v>277</v>
      </c>
      <c r="BA3" s="59" t="s">
        <v>278</v>
      </c>
      <c r="BB3" s="59" t="s">
        <v>279</v>
      </c>
      <c r="BC3" s="59" t="s">
        <v>9</v>
      </c>
      <c r="BD3" s="59" t="s">
        <v>11</v>
      </c>
    </row>
    <row r="4" spans="1:56" ht="14.5" hidden="1" x14ac:dyDescent="0.35">
      <c r="A4" s="54" t="s">
        <v>56</v>
      </c>
      <c r="B4" s="57" t="s">
        <v>57</v>
      </c>
      <c r="C4" s="58" t="s">
        <v>58</v>
      </c>
      <c r="D4" s="58" t="s">
        <v>59</v>
      </c>
      <c r="E4" s="54">
        <v>18801</v>
      </c>
      <c r="F4" s="54">
        <v>30115</v>
      </c>
      <c r="G4" s="54" t="s">
        <v>60</v>
      </c>
      <c r="H4" s="100" t="s">
        <v>293</v>
      </c>
      <c r="I4" t="str">
        <f>D4</f>
        <v>AEWH-CAWC-XX-100-00-00</v>
      </c>
      <c r="J4" t="str">
        <f>A4 &amp; " " &amp; B5</f>
        <v>Ethanol from Wheat Biomass processing fuel</v>
      </c>
      <c r="K4" s="60">
        <v>18801</v>
      </c>
      <c r="M4" s="100" t="s">
        <v>293</v>
      </c>
      <c r="O4" t="s">
        <v>188</v>
      </c>
      <c r="P4" s="100" t="s">
        <v>31</v>
      </c>
      <c r="Q4" t="str">
        <f t="shared" ref="Q4:Q5" si="0">LEFT(O4,FIND(" ",O4,1)-1)</f>
        <v>Bradley</v>
      </c>
      <c r="R4" t="str">
        <f t="shared" ref="R4" si="1">RIGHT(O4,LEN(O4)-FIND(" ",O4,1))</f>
        <v>Saville</v>
      </c>
      <c r="S4" t="s">
        <v>205</v>
      </c>
      <c r="T4" s="121" t="s">
        <v>207</v>
      </c>
      <c r="U4" s="124" t="s">
        <v>206</v>
      </c>
      <c r="V4" s="123"/>
      <c r="W4" s="122" t="s">
        <v>314</v>
      </c>
      <c r="X4" t="s">
        <v>315</v>
      </c>
      <c r="Y4" t="s">
        <v>308</v>
      </c>
      <c r="Z4" t="s">
        <v>298</v>
      </c>
      <c r="AA4" t="s">
        <v>316</v>
      </c>
      <c r="AF4" t="s">
        <v>220</v>
      </c>
    </row>
    <row r="5" spans="1:56" ht="14.5" hidden="1" x14ac:dyDescent="0.35">
      <c r="A5" s="54"/>
      <c r="B5" s="57" t="s">
        <v>61</v>
      </c>
      <c r="C5" s="58"/>
      <c r="D5" s="58"/>
      <c r="E5" s="54"/>
      <c r="F5" s="54"/>
      <c r="G5" s="54"/>
      <c r="H5" s="100" t="s">
        <v>293</v>
      </c>
      <c r="I5" t="str">
        <f>D6</f>
        <v>AEWH-CAWC-XX-205-06-00</v>
      </c>
      <c r="J5" t="str">
        <f>A4 &amp; " " &amp; B7</f>
        <v>Ethanol from Wheat Natural gas processing fuel</v>
      </c>
      <c r="K5" s="128">
        <v>42879</v>
      </c>
      <c r="M5" s="100" t="s">
        <v>342</v>
      </c>
      <c r="O5" t="s">
        <v>219</v>
      </c>
      <c r="P5" s="100" t="s">
        <v>31</v>
      </c>
      <c r="Q5" t="str">
        <f t="shared" si="0"/>
        <v>Darren</v>
      </c>
      <c r="R5" t="str">
        <f t="shared" ref="R5" si="2">RIGHT(O5,LEN(O5)-FIND(" ",O5,1))</f>
        <v>Achtymichuk</v>
      </c>
      <c r="S5" t="s">
        <v>216</v>
      </c>
      <c r="T5" s="121" t="s">
        <v>218</v>
      </c>
      <c r="U5" s="124" t="s">
        <v>217</v>
      </c>
      <c r="V5" s="123"/>
      <c r="X5" t="s">
        <v>296</v>
      </c>
      <c r="Y5" t="s">
        <v>297</v>
      </c>
      <c r="Z5" t="s">
        <v>298</v>
      </c>
      <c r="AA5" t="s">
        <v>299</v>
      </c>
      <c r="AF5" t="s">
        <v>221</v>
      </c>
    </row>
    <row r="6" spans="1:56" ht="14.5" hidden="1" x14ac:dyDescent="0.35">
      <c r="A6" s="54"/>
      <c r="B6" s="54" t="s">
        <v>62</v>
      </c>
      <c r="C6" s="54" t="s">
        <v>58</v>
      </c>
      <c r="D6" s="54" t="s">
        <v>63</v>
      </c>
      <c r="E6" s="54">
        <v>50792</v>
      </c>
      <c r="F6" s="54">
        <v>46698</v>
      </c>
      <c r="G6" s="54" t="s">
        <v>60</v>
      </c>
      <c r="H6" s="100" t="s">
        <v>293</v>
      </c>
      <c r="I6" t="str">
        <f>D17</f>
        <v>AEBA-CAWC-XX-100-00-00</v>
      </c>
      <c r="J6" t="str">
        <f>A17 &amp; " " &amp; B18</f>
        <v>Ethanol from Barley Biomass processing fuel</v>
      </c>
      <c r="K6" s="128">
        <v>22336</v>
      </c>
      <c r="O6" t="s">
        <v>186</v>
      </c>
      <c r="P6" s="100" t="s">
        <v>31</v>
      </c>
      <c r="Q6" t="str">
        <f>LEFT(O6,FIND(" ",O6,1)-1)</f>
        <v>David</v>
      </c>
      <c r="R6" t="str">
        <f>RIGHT(O6,LEN(O6)-FIND(" ",O6,1))</f>
        <v>Thompson</v>
      </c>
      <c r="S6" t="s">
        <v>213</v>
      </c>
      <c r="T6" s="121" t="s">
        <v>215</v>
      </c>
      <c r="U6" s="124" t="s">
        <v>214</v>
      </c>
      <c r="V6" s="123" t="s">
        <v>300</v>
      </c>
      <c r="W6" t="s">
        <v>312</v>
      </c>
      <c r="X6" t="s">
        <v>313</v>
      </c>
      <c r="Y6" s="100" t="s">
        <v>317</v>
      </c>
      <c r="Z6" t="s">
        <v>301</v>
      </c>
      <c r="AA6" t="s">
        <v>302</v>
      </c>
      <c r="AF6" t="s">
        <v>222</v>
      </c>
    </row>
    <row r="7" spans="1:56" ht="14.5" hidden="1" x14ac:dyDescent="0.35">
      <c r="A7" s="54"/>
      <c r="B7" s="54" t="s">
        <v>157</v>
      </c>
      <c r="C7" s="54"/>
      <c r="D7" s="54"/>
      <c r="E7" s="54"/>
      <c r="F7" s="54">
        <v>44348</v>
      </c>
      <c r="G7" s="54" t="s">
        <v>65</v>
      </c>
      <c r="H7" s="100" t="s">
        <v>293</v>
      </c>
      <c r="I7" t="str">
        <f>D19</f>
        <v>AEBA-CAWC-XX-206-06-00</v>
      </c>
      <c r="J7" t="str">
        <f>A17 &amp; " " &amp; B20</f>
        <v>Ethanol from Barley Natural gas processing fuel</v>
      </c>
      <c r="K7" s="128">
        <v>49415</v>
      </c>
      <c r="O7" t="s">
        <v>190</v>
      </c>
      <c r="P7" s="100" t="s">
        <v>30</v>
      </c>
      <c r="Q7" t="str">
        <f>LEFT(O7,FIND(" ",O7,1)-1)</f>
        <v>Jennifer</v>
      </c>
      <c r="R7" t="str">
        <f>RIGHT(O7,LEN(O7)-FIND(" ",O7,1))</f>
        <v>Packer</v>
      </c>
      <c r="S7" t="s">
        <v>194</v>
      </c>
      <c r="T7" s="121" t="s">
        <v>196</v>
      </c>
      <c r="U7" s="124" t="s">
        <v>197</v>
      </c>
      <c r="V7" s="123"/>
      <c r="W7" t="s">
        <v>303</v>
      </c>
      <c r="X7" t="s">
        <v>304</v>
      </c>
      <c r="Y7" t="s">
        <v>297</v>
      </c>
      <c r="Z7" t="s">
        <v>298</v>
      </c>
      <c r="AA7" t="s">
        <v>305</v>
      </c>
      <c r="AF7" t="s">
        <v>223</v>
      </c>
    </row>
    <row r="8" spans="1:56" ht="14.5" hidden="1" x14ac:dyDescent="0.35">
      <c r="A8" s="54"/>
      <c r="B8" s="54" t="s">
        <v>66</v>
      </c>
      <c r="C8" s="54"/>
      <c r="D8" s="54"/>
      <c r="E8" s="54"/>
      <c r="F8" s="54">
        <v>49039</v>
      </c>
      <c r="G8" s="54" t="s">
        <v>67</v>
      </c>
      <c r="H8" s="100" t="s">
        <v>293</v>
      </c>
      <c r="I8" t="str">
        <f>D29</f>
        <v>AESB-XXXX-XX-100-00-00</v>
      </c>
      <c r="J8" t="str">
        <f>A29 &amp; " " &amp; B30</f>
        <v>Ethanol from Sugar Beet Biomass processing fuel</v>
      </c>
      <c r="K8" s="128">
        <v>62674</v>
      </c>
      <c r="O8" t="s">
        <v>184</v>
      </c>
      <c r="P8" s="100" t="s">
        <v>31</v>
      </c>
      <c r="Q8" t="str">
        <f>LEFT(O8,FIND(" ",O8,1)-1)</f>
        <v>Ken</v>
      </c>
      <c r="R8" t="str">
        <f>RIGHT(O8,LEN(O8)-FIND(" ",O8,1))</f>
        <v>Fryer</v>
      </c>
      <c r="S8" t="s">
        <v>202</v>
      </c>
      <c r="T8" s="121" t="s">
        <v>204</v>
      </c>
      <c r="U8" s="124" t="s">
        <v>203</v>
      </c>
      <c r="V8" s="123"/>
      <c r="W8" t="s">
        <v>306</v>
      </c>
      <c r="X8" t="s">
        <v>307</v>
      </c>
      <c r="Y8" t="s">
        <v>308</v>
      </c>
      <c r="Z8" t="s">
        <v>298</v>
      </c>
      <c r="AA8" t="s">
        <v>309</v>
      </c>
      <c r="AF8" t="s">
        <v>224</v>
      </c>
    </row>
    <row r="9" spans="1:56" ht="14.5" hidden="1" x14ac:dyDescent="0.35">
      <c r="A9" s="54"/>
      <c r="B9" s="54" t="s">
        <v>68</v>
      </c>
      <c r="C9" s="54"/>
      <c r="D9" s="54"/>
      <c r="E9" s="54"/>
      <c r="F9" s="54"/>
      <c r="G9" s="54"/>
      <c r="H9" s="100" t="s">
        <v>293</v>
      </c>
      <c r="I9" t="str">
        <f>D33</f>
        <v>AECN-CAEC-XX-100-00-00</v>
      </c>
      <c r="J9" t="str">
        <f>A33 &amp; " " &amp; B35</f>
        <v>Ethanol from Corn Biomass processing fuel</v>
      </c>
      <c r="K9" s="128">
        <v>35145</v>
      </c>
      <c r="O9" t="s">
        <v>191</v>
      </c>
      <c r="P9" s="100" t="s">
        <v>31</v>
      </c>
      <c r="Q9" t="str">
        <f>LEFT(O9,FIND(" ",O9,1)-1)</f>
        <v>Stu</v>
      </c>
      <c r="R9" t="str">
        <f>RIGHT(O9,LEN(O9)-FIND(" ",O9,1))</f>
        <v>Porter</v>
      </c>
      <c r="S9" t="s">
        <v>208</v>
      </c>
      <c r="T9" s="121" t="s">
        <v>210</v>
      </c>
      <c r="U9" s="124" t="s">
        <v>209</v>
      </c>
      <c r="V9" s="123"/>
      <c r="W9" t="s">
        <v>310</v>
      </c>
      <c r="X9" t="s">
        <v>311</v>
      </c>
      <c r="Y9" t="s">
        <v>308</v>
      </c>
      <c r="Z9" t="s">
        <v>298</v>
      </c>
      <c r="AA9" t="s">
        <v>309</v>
      </c>
      <c r="AF9" t="s">
        <v>225</v>
      </c>
    </row>
    <row r="10" spans="1:56" ht="14.5" hidden="1" x14ac:dyDescent="0.35">
      <c r="A10" s="54"/>
      <c r="B10" s="58" t="s">
        <v>62</v>
      </c>
      <c r="C10" s="58" t="s">
        <v>69</v>
      </c>
      <c r="D10" s="58" t="s">
        <v>70</v>
      </c>
      <c r="E10" s="54"/>
      <c r="F10" s="54"/>
      <c r="G10" s="54"/>
      <c r="H10" s="100" t="s">
        <v>293</v>
      </c>
      <c r="I10" t="str">
        <f>D36</f>
        <v>AECN-CAEC-XX-204-04-00</v>
      </c>
      <c r="J10" t="str">
        <f>A33 &amp; " " &amp; B38</f>
        <v>Ethanol from Corn Natural gas processing fuel</v>
      </c>
      <c r="K10" s="128">
        <v>51143</v>
      </c>
      <c r="P10" s="100"/>
      <c r="U10" s="108"/>
      <c r="AF10" t="s">
        <v>226</v>
      </c>
    </row>
    <row r="11" spans="1:56" ht="14.5" hidden="1" x14ac:dyDescent="0.35">
      <c r="A11" s="54"/>
      <c r="B11" s="58" t="s">
        <v>64</v>
      </c>
      <c r="C11" s="58"/>
      <c r="D11" s="58"/>
      <c r="E11" s="54"/>
      <c r="F11" s="54"/>
      <c r="G11" s="54"/>
      <c r="H11" s="100" t="s">
        <v>293</v>
      </c>
      <c r="I11" s="100" t="str">
        <f>D47</f>
        <v>AECN-USXX-XX-100-00-00</v>
      </c>
      <c r="J11" s="100" t="str">
        <f>A33 &amp; " " &amp; B49</f>
        <v>Ethanol from Corn Biomass processing fuel</v>
      </c>
      <c r="K11" s="129">
        <v>35741</v>
      </c>
      <c r="L11" s="100"/>
      <c r="AF11" t="s">
        <v>227</v>
      </c>
    </row>
    <row r="12" spans="1:56" ht="14.5" hidden="1" x14ac:dyDescent="0.35">
      <c r="A12" s="54"/>
      <c r="B12" s="58" t="s">
        <v>71</v>
      </c>
      <c r="C12" s="58"/>
      <c r="D12" s="58"/>
      <c r="E12" s="54"/>
      <c r="F12" s="54"/>
      <c r="G12" s="54"/>
      <c r="H12" s="100" t="s">
        <v>293</v>
      </c>
      <c r="I12" t="str">
        <f>D50</f>
        <v>AECN-USXX-XX-202-03-00</v>
      </c>
      <c r="J12" t="str">
        <f>A33 &amp; " " &amp; B52</f>
        <v>Ethanol from Corn Natural gas processing fuel</v>
      </c>
      <c r="K12" s="129">
        <v>54005</v>
      </c>
      <c r="AF12" t="s">
        <v>228</v>
      </c>
    </row>
    <row r="13" spans="1:56" ht="14.5" hidden="1" x14ac:dyDescent="0.35">
      <c r="A13" s="54"/>
      <c r="B13" s="58"/>
      <c r="C13" s="58"/>
      <c r="D13" s="58"/>
      <c r="E13" s="54"/>
      <c r="F13" s="54"/>
      <c r="G13" s="54"/>
      <c r="H13" s="100" t="s">
        <v>293</v>
      </c>
      <c r="I13" t="s">
        <v>325</v>
      </c>
      <c r="J13" t="s">
        <v>326</v>
      </c>
      <c r="K13" s="129">
        <v>58407</v>
      </c>
    </row>
    <row r="14" spans="1:56" ht="14.5" hidden="1" x14ac:dyDescent="0.35">
      <c r="A14" s="54"/>
      <c r="B14" s="58"/>
      <c r="C14" s="58"/>
      <c r="D14" s="58"/>
      <c r="E14" s="54"/>
      <c r="F14" s="54"/>
      <c r="G14" s="54"/>
      <c r="H14" s="100" t="s">
        <v>293</v>
      </c>
      <c r="I14" s="62" t="s">
        <v>353</v>
      </c>
      <c r="J14" t="s">
        <v>326</v>
      </c>
      <c r="K14" s="131">
        <v>62977</v>
      </c>
    </row>
    <row r="15" spans="1:56" ht="14.5" hidden="1" x14ac:dyDescent="0.35">
      <c r="A15" s="54"/>
      <c r="B15" s="58"/>
      <c r="C15" s="58"/>
      <c r="D15" s="58"/>
      <c r="E15" s="54"/>
      <c r="F15" s="54"/>
      <c r="G15" s="54"/>
      <c r="H15" s="100" t="s">
        <v>293</v>
      </c>
      <c r="I15" t="s">
        <v>322</v>
      </c>
      <c r="J15" t="s">
        <v>323</v>
      </c>
      <c r="K15" s="129">
        <v>63461</v>
      </c>
    </row>
    <row r="16" spans="1:56" ht="14.5" hidden="1" x14ac:dyDescent="0.35">
      <c r="A16" s="54"/>
      <c r="B16" s="58" t="s">
        <v>72</v>
      </c>
      <c r="C16" s="58"/>
      <c r="D16" s="58"/>
      <c r="E16" s="54"/>
      <c r="F16" s="54"/>
      <c r="G16" s="54"/>
      <c r="H16" s="100" t="s">
        <v>293</v>
      </c>
      <c r="I16" t="str">
        <f>D63</f>
        <v xml:space="preserve">AECN-CAWC-XX-204-05-01 </v>
      </c>
      <c r="J16" t="str">
        <f>A33 &amp; " Fuel produced in Western Canada"</f>
        <v>Ethanol from Corn Fuel produced in Western Canada</v>
      </c>
      <c r="K16" s="128">
        <v>38526</v>
      </c>
      <c r="U16" s="108"/>
      <c r="AF16" t="s">
        <v>229</v>
      </c>
    </row>
    <row r="17" spans="1:32" ht="14.5" hidden="1" x14ac:dyDescent="0.35">
      <c r="A17" s="54" t="s">
        <v>73</v>
      </c>
      <c r="B17" s="54" t="s">
        <v>62</v>
      </c>
      <c r="C17" s="54" t="s">
        <v>58</v>
      </c>
      <c r="D17" s="54" t="s">
        <v>74</v>
      </c>
      <c r="E17" s="54">
        <v>30562</v>
      </c>
      <c r="F17" s="54">
        <v>24507</v>
      </c>
      <c r="G17" s="54" t="s">
        <v>60</v>
      </c>
      <c r="H17" s="100" t="s">
        <v>293</v>
      </c>
      <c r="I17" t="str">
        <f>D64</f>
        <v>AECN-CAWC-XX-203-05-02</v>
      </c>
      <c r="J17" t="str">
        <f>A33 &amp; " Fuel produced in Western Canada"</f>
        <v>Ethanol from Corn Fuel produced in Western Canada</v>
      </c>
      <c r="K17" s="128">
        <v>37473</v>
      </c>
      <c r="AF17" t="s">
        <v>230</v>
      </c>
    </row>
    <row r="18" spans="1:32" ht="14.5" hidden="1" x14ac:dyDescent="0.35">
      <c r="A18" s="54"/>
      <c r="B18" s="54" t="s">
        <v>61</v>
      </c>
      <c r="C18" s="54"/>
      <c r="D18" s="54"/>
      <c r="E18" s="54"/>
      <c r="F18" s="54"/>
      <c r="G18" s="54"/>
      <c r="H18" s="100" t="s">
        <v>293</v>
      </c>
      <c r="I18" t="str">
        <f>D66</f>
        <v xml:space="preserve">AECN-CAWC-IC-210-05-02 </v>
      </c>
      <c r="J18" t="str">
        <f>A33 &amp; " Fuel produced in Western Canada"</f>
        <v>Ethanol from Corn Fuel produced in Western Canada</v>
      </c>
      <c r="K18" s="128">
        <v>48857</v>
      </c>
      <c r="AF18" t="s">
        <v>231</v>
      </c>
    </row>
    <row r="19" spans="1:32" ht="14.5" hidden="1" x14ac:dyDescent="0.35">
      <c r="A19" s="54"/>
      <c r="B19" s="58" t="s">
        <v>62</v>
      </c>
      <c r="C19" s="58" t="s">
        <v>58</v>
      </c>
      <c r="D19" s="58" t="s">
        <v>75</v>
      </c>
      <c r="E19" s="54">
        <v>55285</v>
      </c>
      <c r="F19" s="54">
        <v>53947</v>
      </c>
      <c r="G19" s="54" t="s">
        <v>60</v>
      </c>
      <c r="H19" s="100" t="s">
        <v>293</v>
      </c>
      <c r="I19" t="str">
        <f>D67</f>
        <v>AECN-CAWC-IC-201-05-01</v>
      </c>
      <c r="J19" t="str">
        <f>A33 &amp; " Fuel produced in Western Canada"</f>
        <v>Ethanol from Corn Fuel produced in Western Canada</v>
      </c>
      <c r="K19" s="128">
        <v>54752</v>
      </c>
      <c r="AF19" t="s">
        <v>232</v>
      </c>
    </row>
    <row r="20" spans="1:32" ht="14.5" hidden="1" x14ac:dyDescent="0.35">
      <c r="A20" s="54"/>
      <c r="B20" s="58" t="s">
        <v>157</v>
      </c>
      <c r="C20" s="58"/>
      <c r="D20" s="58"/>
      <c r="E20" s="54"/>
      <c r="F20" s="54">
        <v>51549</v>
      </c>
      <c r="G20" s="54" t="s">
        <v>65</v>
      </c>
      <c r="H20" s="100" t="s">
        <v>293</v>
      </c>
      <c r="I20" t="str">
        <f>D69</f>
        <v>AECN-XXXX-XX-207-00-00</v>
      </c>
      <c r="J20" t="str">
        <f>A33 &amp; " Anywhere produced feedstock"</f>
        <v>Ethanol from Corn Anywhere produced feedstock</v>
      </c>
      <c r="K20" s="128">
        <v>40665</v>
      </c>
      <c r="AF20" t="s">
        <v>233</v>
      </c>
    </row>
    <row r="21" spans="1:32" ht="14.5" hidden="1" x14ac:dyDescent="0.35">
      <c r="A21" s="54"/>
      <c r="B21" s="58" t="s">
        <v>76</v>
      </c>
      <c r="C21" s="58"/>
      <c r="D21" s="58"/>
      <c r="E21" s="54"/>
      <c r="F21" s="54">
        <v>53793</v>
      </c>
      <c r="G21" s="54" t="s">
        <v>67</v>
      </c>
      <c r="H21" s="100" t="s">
        <v>293</v>
      </c>
      <c r="I21" t="str">
        <f>D70</f>
        <v>AECN-CAWC-IC-206-10-00</v>
      </c>
      <c r="J21" t="str">
        <f>A33 &amp; " Fuel produced in Western Canada"</f>
        <v>Ethanol from Corn Fuel produced in Western Canada</v>
      </c>
      <c r="K21" s="128">
        <v>54800</v>
      </c>
      <c r="O21" t="s">
        <v>185</v>
      </c>
      <c r="P21" s="100" t="s">
        <v>31</v>
      </c>
      <c r="Q21" t="str">
        <f>LEFT(O21,FIND(" ",O21,1)-1)</f>
        <v>Aaron</v>
      </c>
      <c r="R21" t="str">
        <f>RIGHT(O21,LEN(O21)-FIND(" ",O21,1))</f>
        <v>Schroeder</v>
      </c>
      <c r="S21" t="s">
        <v>194</v>
      </c>
      <c r="T21" t="s">
        <v>211</v>
      </c>
      <c r="U21" s="108" t="s">
        <v>212</v>
      </c>
      <c r="AF21" t="s">
        <v>234</v>
      </c>
    </row>
    <row r="22" spans="1:32" ht="14.5" hidden="1" x14ac:dyDescent="0.35">
      <c r="A22" s="54"/>
      <c r="B22" s="58"/>
      <c r="C22" s="58"/>
      <c r="D22" s="58"/>
      <c r="E22" s="54"/>
      <c r="F22" s="54"/>
      <c r="G22" s="54"/>
      <c r="H22" s="100" t="s">
        <v>293</v>
      </c>
      <c r="I22" t="s">
        <v>319</v>
      </c>
      <c r="J22" t="s">
        <v>320</v>
      </c>
      <c r="K22" s="128">
        <v>40013</v>
      </c>
      <c r="P22" s="100"/>
      <c r="U22" s="108"/>
    </row>
    <row r="23" spans="1:32" ht="14.5" hidden="1" x14ac:dyDescent="0.35">
      <c r="A23" s="54"/>
      <c r="B23" s="58"/>
      <c r="C23" s="58"/>
      <c r="D23" s="58"/>
      <c r="E23" s="54"/>
      <c r="F23" s="54"/>
      <c r="G23" s="54"/>
      <c r="H23" s="100" t="s">
        <v>293</v>
      </c>
      <c r="I23" t="s">
        <v>343</v>
      </c>
      <c r="J23" s="100" t="s">
        <v>345</v>
      </c>
      <c r="K23" s="146" t="s">
        <v>58</v>
      </c>
      <c r="P23" s="100"/>
      <c r="U23" s="108"/>
    </row>
    <row r="24" spans="1:32" ht="14.5" hidden="1" x14ac:dyDescent="0.35">
      <c r="A24" s="54"/>
      <c r="B24" s="54" t="s">
        <v>62</v>
      </c>
      <c r="C24" s="54" t="s">
        <v>69</v>
      </c>
      <c r="D24" s="54" t="s">
        <v>70</v>
      </c>
      <c r="E24" s="54"/>
      <c r="F24" s="54"/>
      <c r="G24" s="54"/>
      <c r="H24" s="100" t="s">
        <v>293</v>
      </c>
      <c r="I24" t="str">
        <f>D77</f>
        <v>AESC-BRAA-XX-100-00-00</v>
      </c>
      <c r="J24" t="str">
        <f>A77</f>
        <v>Ethanol from Sugar Cane</v>
      </c>
      <c r="K24" s="128">
        <v>50434</v>
      </c>
      <c r="O24" t="s">
        <v>189</v>
      </c>
      <c r="Q24" t="str">
        <f t="shared" ref="Q24:Q27" si="3">LEFT(O24,FIND(" ",O24,1)-1)</f>
        <v>Imtiyaz</v>
      </c>
      <c r="R24" t="str">
        <f t="shared" ref="R24:R27" si="4">RIGHT(O24,LEN(O24)-FIND(" ",O24,1))</f>
        <v>Moulvi</v>
      </c>
      <c r="AF24" t="s">
        <v>235</v>
      </c>
    </row>
    <row r="25" spans="1:32" ht="14.5" hidden="1" x14ac:dyDescent="0.35">
      <c r="A25" s="54"/>
      <c r="B25" s="54"/>
      <c r="C25" s="54"/>
      <c r="D25" s="54"/>
      <c r="E25" s="54"/>
      <c r="F25" s="54"/>
      <c r="G25" s="54"/>
    </row>
    <row r="26" spans="1:32" ht="14.5" hidden="1" x14ac:dyDescent="0.35">
      <c r="A26" s="54"/>
      <c r="B26" s="54" t="s">
        <v>64</v>
      </c>
      <c r="C26" s="54"/>
      <c r="D26" s="54"/>
      <c r="E26" s="54"/>
      <c r="F26" s="54"/>
      <c r="G26" s="54"/>
      <c r="H26" s="100" t="s">
        <v>342</v>
      </c>
      <c r="I26" t="str">
        <f>D79</f>
        <v>DBCA-XXXX-XX-000-00-00</v>
      </c>
      <c r="J26" t="str">
        <f>A79</f>
        <v>Biodiesel from Canola</v>
      </c>
      <c r="K26" s="128">
        <v>8639</v>
      </c>
      <c r="O26" t="s">
        <v>192</v>
      </c>
      <c r="P26" s="100" t="s">
        <v>31</v>
      </c>
      <c r="Q26" t="str">
        <f t="shared" si="3"/>
        <v>Michael</v>
      </c>
      <c r="R26" t="str">
        <f t="shared" si="4"/>
        <v>Bonn</v>
      </c>
      <c r="AF26" t="s">
        <v>236</v>
      </c>
    </row>
    <row r="27" spans="1:32" ht="14.5" hidden="1" x14ac:dyDescent="0.35">
      <c r="A27" s="54"/>
      <c r="B27" s="54" t="s">
        <v>77</v>
      </c>
      <c r="C27" s="54"/>
      <c r="D27" s="54"/>
      <c r="E27" s="54"/>
      <c r="F27" s="54"/>
      <c r="G27" s="54"/>
      <c r="H27" s="100" t="s">
        <v>342</v>
      </c>
      <c r="I27" s="62" t="s">
        <v>173</v>
      </c>
      <c r="J27" s="100" t="s">
        <v>321</v>
      </c>
      <c r="K27" s="131">
        <v>10681</v>
      </c>
      <c r="O27" t="s">
        <v>187</v>
      </c>
      <c r="P27" s="100" t="s">
        <v>31</v>
      </c>
      <c r="Q27" t="str">
        <f t="shared" si="3"/>
        <v>Tom</v>
      </c>
      <c r="R27" t="str">
        <f t="shared" si="4"/>
        <v>Baumann</v>
      </c>
      <c r="S27" t="s">
        <v>199</v>
      </c>
      <c r="T27" t="s">
        <v>200</v>
      </c>
      <c r="U27" s="108" t="s">
        <v>201</v>
      </c>
      <c r="AF27" t="s">
        <v>237</v>
      </c>
    </row>
    <row r="28" spans="1:32" ht="14.5" hidden="1" x14ac:dyDescent="0.35">
      <c r="A28" s="54"/>
      <c r="B28" s="54" t="s">
        <v>72</v>
      </c>
      <c r="C28" s="54"/>
      <c r="D28" s="54"/>
      <c r="E28" s="54"/>
      <c r="F28" s="54"/>
      <c r="G28" s="54"/>
      <c r="H28" s="100" t="s">
        <v>342</v>
      </c>
      <c r="I28" t="str">
        <f>D82</f>
        <v>DBCG-XXXX-XX-000-00-00</v>
      </c>
      <c r="J28" t="str">
        <f>A82</f>
        <v>Biodiesel from Corn Oil</v>
      </c>
      <c r="K28" s="128">
        <v>22853</v>
      </c>
      <c r="AF28" t="s">
        <v>238</v>
      </c>
    </row>
    <row r="29" spans="1:32" ht="14.5" hidden="1" x14ac:dyDescent="0.35">
      <c r="A29" s="54" t="s">
        <v>78</v>
      </c>
      <c r="B29" s="58" t="s">
        <v>79</v>
      </c>
      <c r="C29" s="58" t="s">
        <v>58</v>
      </c>
      <c r="D29" s="58" t="s">
        <v>80</v>
      </c>
      <c r="E29" s="54">
        <v>54528</v>
      </c>
      <c r="F29" s="54">
        <v>63974</v>
      </c>
      <c r="G29" s="54"/>
      <c r="H29" s="100" t="s">
        <v>342</v>
      </c>
      <c r="I29" t="str">
        <f>D83</f>
        <v>DBSY-XXXX-XX-000-00-00</v>
      </c>
      <c r="J29" t="str">
        <f>A83</f>
        <v>Biodiesel from Soy</v>
      </c>
      <c r="K29" s="128">
        <v>13369</v>
      </c>
      <c r="AF29" t="s">
        <v>239</v>
      </c>
    </row>
    <row r="30" spans="1:32" ht="14.5" hidden="1" x14ac:dyDescent="0.35">
      <c r="A30" s="54"/>
      <c r="B30" s="58" t="s">
        <v>61</v>
      </c>
      <c r="C30" s="58"/>
      <c r="D30" s="58"/>
      <c r="E30" s="54"/>
      <c r="F30" s="54"/>
      <c r="G30" s="54"/>
      <c r="H30" s="100" t="s">
        <v>342</v>
      </c>
      <c r="I30" t="str">
        <f>D84</f>
        <v>DBTA-XXXX-XX-000-00-00</v>
      </c>
      <c r="J30" t="str">
        <f>A84</f>
        <v>Biodiesel from Tallow</v>
      </c>
      <c r="K30" s="128">
        <v>16393</v>
      </c>
      <c r="AF30" t="s">
        <v>240</v>
      </c>
    </row>
    <row r="31" spans="1:32" ht="14.5" hidden="1" x14ac:dyDescent="0.35">
      <c r="A31" s="54"/>
      <c r="B31" s="54" t="s">
        <v>79</v>
      </c>
      <c r="C31" s="54" t="s">
        <v>69</v>
      </c>
      <c r="D31" s="54" t="s">
        <v>70</v>
      </c>
      <c r="E31" s="54">
        <v>84467</v>
      </c>
      <c r="F31" s="54">
        <v>95051</v>
      </c>
      <c r="G31" s="54"/>
      <c r="H31" s="100" t="s">
        <v>342</v>
      </c>
      <c r="I31" t="str">
        <f>D85</f>
        <v>DBYG-XXXX-XX-000-00-00</v>
      </c>
      <c r="J31" t="str">
        <f>A85</f>
        <v>Biodiesel from Yellow Grease</v>
      </c>
      <c r="K31" s="128">
        <v>9474</v>
      </c>
      <c r="AF31" t="s">
        <v>241</v>
      </c>
    </row>
    <row r="32" spans="1:32" ht="14.5" hidden="1" x14ac:dyDescent="0.35">
      <c r="A32" s="54"/>
      <c r="B32" s="54"/>
      <c r="C32" s="54"/>
      <c r="D32" s="54"/>
      <c r="E32" s="54"/>
      <c r="F32" s="54"/>
      <c r="G32" s="54"/>
      <c r="H32" s="100" t="s">
        <v>342</v>
      </c>
      <c r="I32" t="s">
        <v>365</v>
      </c>
      <c r="J32" t="s">
        <v>364</v>
      </c>
      <c r="K32" s="146">
        <v>20319</v>
      </c>
    </row>
    <row r="33" spans="1:32" ht="14.5" hidden="1" x14ac:dyDescent="0.35">
      <c r="A33" s="54" t="s">
        <v>81</v>
      </c>
      <c r="B33" s="58" t="s">
        <v>82</v>
      </c>
      <c r="C33" s="58" t="s">
        <v>58</v>
      </c>
      <c r="D33" s="58" t="s">
        <v>83</v>
      </c>
      <c r="E33" s="54">
        <v>37939</v>
      </c>
      <c r="F33" s="54">
        <v>36358</v>
      </c>
      <c r="H33" s="100" t="s">
        <v>342</v>
      </c>
      <c r="I33" t="str">
        <f t="shared" ref="I33:I37" si="5">D90</f>
        <v>DHCA-XXXX-XX-000-00-00</v>
      </c>
      <c r="J33" s="100" t="str">
        <f t="shared" ref="J33:J37" si="6">A90</f>
        <v>Hydro-treated Biofuel from Canola</v>
      </c>
      <c r="K33" s="129">
        <v>21901</v>
      </c>
      <c r="AF33" t="s">
        <v>242</v>
      </c>
    </row>
    <row r="34" spans="1:32" ht="14.5" hidden="1" x14ac:dyDescent="0.35">
      <c r="A34" s="54"/>
      <c r="B34" s="58" t="s">
        <v>84</v>
      </c>
      <c r="C34" s="58"/>
      <c r="D34" s="58"/>
      <c r="E34" s="54"/>
      <c r="F34" s="54"/>
      <c r="H34" s="100" t="s">
        <v>342</v>
      </c>
      <c r="I34" t="str">
        <f t="shared" si="5"/>
        <v>DHCG-XXXX-XX-000-00-00</v>
      </c>
      <c r="J34" s="100" t="str">
        <f t="shared" si="6"/>
        <v>Hydro-treated Biofuel from Corn Oil</v>
      </c>
      <c r="K34" s="129">
        <v>39316</v>
      </c>
      <c r="AF34" t="s">
        <v>243</v>
      </c>
    </row>
    <row r="35" spans="1:32" ht="14.5" hidden="1" x14ac:dyDescent="0.35">
      <c r="A35" s="54"/>
      <c r="B35" s="58" t="s">
        <v>61</v>
      </c>
      <c r="C35" s="58"/>
      <c r="D35" s="58"/>
      <c r="E35" s="54"/>
      <c r="F35" s="54"/>
      <c r="H35" s="100" t="s">
        <v>342</v>
      </c>
      <c r="I35" t="str">
        <f t="shared" si="5"/>
        <v>DHSY-XXXX-XX-000-00-00</v>
      </c>
      <c r="J35" s="100" t="str">
        <f t="shared" si="6"/>
        <v>Hydro-treated Biofuel from Soy</v>
      </c>
      <c r="K35" s="129">
        <v>35630</v>
      </c>
      <c r="AF35" t="s">
        <v>244</v>
      </c>
    </row>
    <row r="36" spans="1:32" ht="14.5" hidden="1" x14ac:dyDescent="0.35">
      <c r="A36" s="54"/>
      <c r="B36" s="54" t="s">
        <v>85</v>
      </c>
      <c r="C36" s="54" t="s">
        <v>58</v>
      </c>
      <c r="D36" s="54" t="s">
        <v>86</v>
      </c>
      <c r="E36" s="54">
        <v>49957</v>
      </c>
      <c r="F36" s="54">
        <v>53742</v>
      </c>
      <c r="H36" s="100" t="s">
        <v>342</v>
      </c>
      <c r="I36" t="str">
        <f t="shared" si="5"/>
        <v>DHTA-XXXX-XX-000-00-00</v>
      </c>
      <c r="J36" s="100" t="str">
        <f t="shared" si="6"/>
        <v>Hydro-treated Biofuel From Tallow</v>
      </c>
      <c r="K36" s="129">
        <v>33236</v>
      </c>
      <c r="AF36" t="s">
        <v>245</v>
      </c>
    </row>
    <row r="37" spans="1:32" ht="14.5" hidden="1" x14ac:dyDescent="0.35">
      <c r="A37" s="54"/>
      <c r="B37" s="54" t="s">
        <v>84</v>
      </c>
      <c r="C37" s="54"/>
      <c r="D37" s="54"/>
      <c r="E37" s="54"/>
      <c r="F37" s="54"/>
      <c r="H37" s="100" t="s">
        <v>342</v>
      </c>
      <c r="I37" t="str">
        <f t="shared" si="5"/>
        <v>DHYG-XXXX-XX-000-00-00</v>
      </c>
      <c r="J37" s="100" t="str">
        <f t="shared" si="6"/>
        <v>Hydro-treated Biofuel From Yellow Grease</v>
      </c>
      <c r="K37" s="129">
        <v>25406</v>
      </c>
      <c r="AF37" t="s">
        <v>246</v>
      </c>
    </row>
    <row r="38" spans="1:32" ht="14.5" hidden="1" x14ac:dyDescent="0.35">
      <c r="A38" s="54"/>
      <c r="B38" s="54" t="s">
        <v>157</v>
      </c>
      <c r="C38" s="54"/>
      <c r="D38" s="54"/>
      <c r="E38" s="54"/>
      <c r="F38" s="54"/>
      <c r="H38" s="100" t="s">
        <v>342</v>
      </c>
      <c r="I38" s="100" t="s">
        <v>344</v>
      </c>
      <c r="J38" s="100" t="s">
        <v>366</v>
      </c>
      <c r="K38" s="147" t="s">
        <v>58</v>
      </c>
      <c r="AF38" t="s">
        <v>247</v>
      </c>
    </row>
    <row r="39" spans="1:32" ht="14.5" hidden="1" x14ac:dyDescent="0.35">
      <c r="A39" s="54"/>
      <c r="B39" s="54" t="s">
        <v>87</v>
      </c>
      <c r="C39" s="54"/>
      <c r="D39" s="54"/>
      <c r="E39" s="54"/>
      <c r="F39" s="54"/>
      <c r="H39" s="100" t="s">
        <v>342</v>
      </c>
      <c r="I39" s="100" t="s">
        <v>361</v>
      </c>
      <c r="J39" s="100" t="s">
        <v>360</v>
      </c>
      <c r="K39" s="146">
        <v>46644</v>
      </c>
      <c r="AF39" t="s">
        <v>248</v>
      </c>
    </row>
    <row r="40" spans="1:32" ht="14.5" hidden="1" x14ac:dyDescent="0.35">
      <c r="A40" s="54"/>
      <c r="B40" s="54"/>
      <c r="C40" s="54"/>
      <c r="D40" s="54"/>
      <c r="E40" s="54"/>
      <c r="F40" s="54"/>
      <c r="H40" s="100" t="s">
        <v>342</v>
      </c>
      <c r="I40" s="100" t="s">
        <v>363</v>
      </c>
      <c r="J40" s="100" t="s">
        <v>366</v>
      </c>
      <c r="K40" s="146">
        <v>26896</v>
      </c>
    </row>
    <row r="41" spans="1:32" ht="14.5" hidden="1" x14ac:dyDescent="0.35">
      <c r="A41" s="54"/>
      <c r="B41" s="54" t="s">
        <v>88</v>
      </c>
      <c r="C41" s="54"/>
      <c r="D41" s="54"/>
      <c r="E41" s="54"/>
      <c r="F41" s="54"/>
      <c r="H41" s="100" t="s">
        <v>342</v>
      </c>
      <c r="I41" s="100" t="s">
        <v>347</v>
      </c>
      <c r="J41" s="100" t="s">
        <v>346</v>
      </c>
      <c r="K41" s="147" t="s">
        <v>58</v>
      </c>
      <c r="AF41" t="s">
        <v>249</v>
      </c>
    </row>
    <row r="42" spans="1:32" ht="14.5" hidden="1" x14ac:dyDescent="0.35">
      <c r="A42" s="54"/>
      <c r="B42" s="58" t="s">
        <v>85</v>
      </c>
      <c r="C42" s="58" t="s">
        <v>69</v>
      </c>
      <c r="D42" s="58" t="s">
        <v>70</v>
      </c>
      <c r="E42" s="54"/>
      <c r="F42" s="54"/>
      <c r="H42" s="100" t="s">
        <v>342</v>
      </c>
      <c r="I42" s="100" t="s">
        <v>349</v>
      </c>
      <c r="J42" s="100" t="s">
        <v>348</v>
      </c>
      <c r="K42" s="147" t="s">
        <v>58</v>
      </c>
      <c r="AF42" t="s">
        <v>250</v>
      </c>
    </row>
    <row r="43" spans="1:32" ht="14.5" hidden="1" x14ac:dyDescent="0.35">
      <c r="A43" s="54"/>
      <c r="B43" s="58" t="s">
        <v>84</v>
      </c>
      <c r="C43" s="58"/>
      <c r="D43" s="58"/>
      <c r="E43" s="54"/>
      <c r="F43" s="54"/>
      <c r="H43" s="100"/>
      <c r="I43" s="62"/>
      <c r="J43" s="62"/>
      <c r="K43" s="63"/>
      <c r="AF43" t="s">
        <v>251</v>
      </c>
    </row>
    <row r="44" spans="1:32" ht="14.5" hidden="1" x14ac:dyDescent="0.35">
      <c r="A44" s="54"/>
      <c r="B44" s="58" t="s">
        <v>64</v>
      </c>
      <c r="C44" s="58"/>
      <c r="D44" s="58"/>
      <c r="E44" s="54"/>
      <c r="F44" s="54"/>
      <c r="AF44" t="s">
        <v>252</v>
      </c>
    </row>
    <row r="45" spans="1:32" ht="14.5" hidden="1" x14ac:dyDescent="0.35">
      <c r="A45" s="54"/>
      <c r="B45" s="58" t="s">
        <v>89</v>
      </c>
      <c r="C45" s="58"/>
      <c r="D45" s="58"/>
      <c r="E45" s="54"/>
      <c r="F45" s="54"/>
      <c r="AF45" t="s">
        <v>253</v>
      </c>
    </row>
    <row r="46" spans="1:32" ht="14.5" hidden="1" x14ac:dyDescent="0.35">
      <c r="A46" s="54"/>
      <c r="B46" s="58" t="s">
        <v>90</v>
      </c>
      <c r="C46" s="58"/>
      <c r="D46" s="58"/>
      <c r="E46" s="54"/>
      <c r="F46" s="54"/>
      <c r="AF46" t="s">
        <v>254</v>
      </c>
    </row>
    <row r="47" spans="1:32" ht="14.5" hidden="1" x14ac:dyDescent="0.35">
      <c r="A47" s="54"/>
      <c r="B47" s="54" t="s">
        <v>91</v>
      </c>
      <c r="C47" s="54" t="s">
        <v>58</v>
      </c>
      <c r="D47" s="54" t="s">
        <v>92</v>
      </c>
      <c r="E47" s="55">
        <v>58942</v>
      </c>
      <c r="F47" s="54"/>
      <c r="AF47" t="s">
        <v>255</v>
      </c>
    </row>
    <row r="48" spans="1:32" ht="14.5" hidden="1" x14ac:dyDescent="0.35">
      <c r="A48" s="54"/>
      <c r="B48" s="54" t="s">
        <v>84</v>
      </c>
      <c r="C48" s="54"/>
      <c r="D48" s="54"/>
      <c r="E48" s="54"/>
      <c r="F48" s="54"/>
      <c r="AF48" t="s">
        <v>256</v>
      </c>
    </row>
    <row r="49" spans="1:32" ht="14.5" hidden="1" x14ac:dyDescent="0.35">
      <c r="A49" s="54"/>
      <c r="B49" s="54" t="s">
        <v>61</v>
      </c>
      <c r="C49" s="54"/>
      <c r="D49" s="54"/>
      <c r="E49" s="54"/>
      <c r="F49" s="54"/>
      <c r="AF49" t="s">
        <v>257</v>
      </c>
    </row>
    <row r="50" spans="1:32" ht="14.5" hidden="1" x14ac:dyDescent="0.35">
      <c r="B50" s="58" t="s">
        <v>93</v>
      </c>
      <c r="C50" s="58" t="s">
        <v>58</v>
      </c>
      <c r="D50" s="58" t="s">
        <v>94</v>
      </c>
      <c r="E50" s="54">
        <v>58942</v>
      </c>
      <c r="F50" s="54">
        <v>57321</v>
      </c>
      <c r="G50" s="54"/>
      <c r="AF50" t="s">
        <v>258</v>
      </c>
    </row>
    <row r="51" spans="1:32" ht="14.5" hidden="1" x14ac:dyDescent="0.35">
      <c r="B51" s="58" t="s">
        <v>84</v>
      </c>
      <c r="C51" s="58"/>
      <c r="D51" s="58"/>
      <c r="E51" s="54"/>
      <c r="F51" s="54"/>
      <c r="G51" s="54"/>
      <c r="AF51" t="s">
        <v>259</v>
      </c>
    </row>
    <row r="52" spans="1:32" ht="14.5" hidden="1" x14ac:dyDescent="0.35">
      <c r="B52" s="58" t="s">
        <v>157</v>
      </c>
      <c r="C52" s="58"/>
      <c r="D52" s="58"/>
      <c r="E52" s="54"/>
      <c r="F52" s="54"/>
      <c r="G52" s="54"/>
      <c r="AF52" t="s">
        <v>260</v>
      </c>
    </row>
    <row r="53" spans="1:32" ht="14.5" hidden="1" x14ac:dyDescent="0.35">
      <c r="B53" s="58" t="s">
        <v>95</v>
      </c>
      <c r="C53" s="58"/>
      <c r="D53" s="58"/>
      <c r="E53" s="54"/>
      <c r="F53" s="54"/>
      <c r="G53" s="54"/>
      <c r="AF53" t="s">
        <v>261</v>
      </c>
    </row>
    <row r="54" spans="1:32" ht="14.5" hidden="1" x14ac:dyDescent="0.35">
      <c r="B54" s="58" t="s">
        <v>96</v>
      </c>
      <c r="C54" s="58"/>
      <c r="D54" s="58"/>
      <c r="E54" s="54"/>
      <c r="F54" s="54"/>
      <c r="G54" s="54"/>
      <c r="AF54" t="s">
        <v>262</v>
      </c>
    </row>
    <row r="55" spans="1:32" ht="14.5" hidden="1" x14ac:dyDescent="0.35">
      <c r="B55" s="54" t="s">
        <v>93</v>
      </c>
      <c r="C55" s="54" t="s">
        <v>69</v>
      </c>
      <c r="D55" s="54" t="s">
        <v>70</v>
      </c>
      <c r="E55" s="54"/>
      <c r="F55" s="54"/>
      <c r="G55" s="54"/>
      <c r="AF55" t="s">
        <v>263</v>
      </c>
    </row>
    <row r="56" spans="1:32" ht="14.5" hidden="1" x14ac:dyDescent="0.35">
      <c r="B56" s="54" t="s">
        <v>84</v>
      </c>
      <c r="C56" s="54"/>
      <c r="D56" s="54"/>
      <c r="E56" s="54"/>
      <c r="F56" s="54"/>
      <c r="G56" s="54"/>
      <c r="AF56" t="s">
        <v>264</v>
      </c>
    </row>
    <row r="57" spans="1:32" ht="14.5" hidden="1" x14ac:dyDescent="0.35">
      <c r="B57" s="54" t="s">
        <v>64</v>
      </c>
      <c r="C57" s="54"/>
      <c r="D57" s="54"/>
      <c r="E57" s="54"/>
      <c r="F57" s="54"/>
      <c r="G57" s="54"/>
      <c r="AF57" t="s">
        <v>265</v>
      </c>
    </row>
    <row r="58" spans="1:32" ht="14.5" hidden="1" x14ac:dyDescent="0.35">
      <c r="B58" s="54" t="s">
        <v>97</v>
      </c>
      <c r="C58" s="54"/>
      <c r="D58" s="54"/>
      <c r="E58" s="54"/>
      <c r="F58" s="54"/>
      <c r="G58" s="54"/>
      <c r="AF58" t="s">
        <v>266</v>
      </c>
    </row>
    <row r="59" spans="1:32" ht="14.5" hidden="1" x14ac:dyDescent="0.35">
      <c r="B59" s="54" t="s">
        <v>98</v>
      </c>
      <c r="C59" s="54"/>
      <c r="D59" s="54"/>
      <c r="E59" s="54"/>
      <c r="F59" s="54"/>
      <c r="G59" s="54"/>
      <c r="AF59" t="s">
        <v>267</v>
      </c>
    </row>
    <row r="60" spans="1:32" ht="14.5" hidden="1" x14ac:dyDescent="0.35">
      <c r="B60" s="58" t="s">
        <v>91</v>
      </c>
      <c r="C60" s="58" t="s">
        <v>69</v>
      </c>
      <c r="D60" s="58" t="s">
        <v>70</v>
      </c>
      <c r="E60" s="54"/>
      <c r="F60" s="54"/>
      <c r="G60" s="54"/>
      <c r="AF60" t="s">
        <v>268</v>
      </c>
    </row>
    <row r="61" spans="1:32" ht="14.5" hidden="1" x14ac:dyDescent="0.35">
      <c r="B61" s="58" t="s">
        <v>84</v>
      </c>
      <c r="C61" s="54"/>
      <c r="D61" s="54"/>
      <c r="E61" s="54"/>
      <c r="F61" s="54"/>
      <c r="G61" s="54"/>
      <c r="AF61" t="s">
        <v>269</v>
      </c>
    </row>
    <row r="62" spans="1:32" ht="14.5" hidden="1" x14ac:dyDescent="0.35">
      <c r="B62" s="58" t="s">
        <v>99</v>
      </c>
      <c r="C62" s="54"/>
      <c r="D62" s="54"/>
      <c r="E62" s="54"/>
      <c r="F62" s="54"/>
      <c r="G62" s="54"/>
      <c r="AF62" t="s">
        <v>270</v>
      </c>
    </row>
    <row r="63" spans="1:32" ht="101.5" hidden="1" x14ac:dyDescent="0.35">
      <c r="B63" s="56" t="s">
        <v>100</v>
      </c>
      <c r="C63" s="54" t="s">
        <v>58</v>
      </c>
      <c r="D63" s="54" t="s">
        <v>101</v>
      </c>
      <c r="E63" s="54">
        <v>45958</v>
      </c>
      <c r="F63" s="54">
        <v>39593</v>
      </c>
      <c r="G63" s="54"/>
      <c r="AF63" t="s">
        <v>271</v>
      </c>
    </row>
    <row r="64" spans="1:32" ht="101.5" hidden="1" x14ac:dyDescent="0.35">
      <c r="B64" s="57" t="s">
        <v>102</v>
      </c>
      <c r="C64" s="54" t="s">
        <v>58</v>
      </c>
      <c r="D64" s="54" t="s">
        <v>103</v>
      </c>
      <c r="E64" s="55">
        <v>45958</v>
      </c>
      <c r="F64" s="54">
        <v>39902</v>
      </c>
      <c r="G64" s="54"/>
      <c r="AF64" t="s">
        <v>272</v>
      </c>
    </row>
    <row r="65" spans="1:32" ht="58" hidden="1" x14ac:dyDescent="0.35">
      <c r="B65" s="56" t="s">
        <v>104</v>
      </c>
      <c r="C65" s="54" t="s">
        <v>69</v>
      </c>
      <c r="D65" s="54" t="s">
        <v>70</v>
      </c>
      <c r="E65" s="54"/>
      <c r="F65" s="54">
        <v>53209</v>
      </c>
      <c r="G65" s="54" t="s">
        <v>67</v>
      </c>
      <c r="AF65" t="s">
        <v>273</v>
      </c>
    </row>
    <row r="66" spans="1:32" ht="101.5" hidden="1" x14ac:dyDescent="0.35">
      <c r="A66" s="54"/>
      <c r="B66" s="57" t="s">
        <v>105</v>
      </c>
      <c r="C66" s="58" t="s">
        <v>58</v>
      </c>
      <c r="D66" s="58" t="s">
        <v>106</v>
      </c>
      <c r="E66" s="55">
        <v>45958</v>
      </c>
      <c r="F66" s="54">
        <v>55928</v>
      </c>
      <c r="G66" s="54" t="s">
        <v>60</v>
      </c>
      <c r="AF66" t="s">
        <v>274</v>
      </c>
    </row>
    <row r="67" spans="1:32" ht="101.5" hidden="1" x14ac:dyDescent="0.35">
      <c r="A67" s="54"/>
      <c r="B67" s="56" t="s">
        <v>107</v>
      </c>
      <c r="C67" s="54" t="s">
        <v>58</v>
      </c>
      <c r="D67" s="130" t="s">
        <v>324</v>
      </c>
      <c r="E67" s="54">
        <v>60570</v>
      </c>
      <c r="F67" s="54">
        <v>66185</v>
      </c>
      <c r="G67" s="54" t="s">
        <v>65</v>
      </c>
      <c r="AF67" t="s">
        <v>275</v>
      </c>
    </row>
    <row r="68" spans="1:32" ht="72.5" hidden="1" x14ac:dyDescent="0.35">
      <c r="A68" s="54"/>
      <c r="B68" s="57" t="s">
        <v>108</v>
      </c>
      <c r="C68" s="58" t="s">
        <v>109</v>
      </c>
      <c r="D68" s="58" t="s">
        <v>70</v>
      </c>
      <c r="E68" s="54"/>
      <c r="F68" s="54"/>
      <c r="G68" s="54"/>
    </row>
    <row r="69" spans="1:32" ht="43.5" hidden="1" x14ac:dyDescent="0.35">
      <c r="A69" s="54"/>
      <c r="B69" s="56" t="s">
        <v>110</v>
      </c>
      <c r="C69" s="54" t="s">
        <v>58</v>
      </c>
      <c r="D69" s="126" t="s">
        <v>318</v>
      </c>
      <c r="E69" s="55">
        <v>60570</v>
      </c>
      <c r="F69" s="54"/>
      <c r="G69" s="54"/>
    </row>
    <row r="70" spans="1:32" ht="14.5" hidden="1" x14ac:dyDescent="0.35">
      <c r="A70" s="54"/>
      <c r="B70" s="58" t="s">
        <v>91</v>
      </c>
      <c r="C70" s="58" t="s">
        <v>58</v>
      </c>
      <c r="D70" s="58" t="s">
        <v>111</v>
      </c>
      <c r="E70" s="55">
        <v>60570</v>
      </c>
      <c r="F70" s="54"/>
      <c r="G70" s="54"/>
    </row>
    <row r="71" spans="1:32" ht="14.5" hidden="1" x14ac:dyDescent="0.35">
      <c r="A71" s="54"/>
      <c r="B71" s="58" t="s">
        <v>112</v>
      </c>
      <c r="C71" s="58"/>
      <c r="D71" s="58"/>
      <c r="E71" s="54"/>
      <c r="F71" s="54"/>
      <c r="G71" s="54"/>
    </row>
    <row r="72" spans="1:32" ht="14.5" hidden="1" x14ac:dyDescent="0.35">
      <c r="A72" s="54"/>
      <c r="B72" s="58" t="s">
        <v>113</v>
      </c>
      <c r="C72" s="58"/>
      <c r="D72" s="58"/>
      <c r="E72" s="54"/>
      <c r="F72" s="54"/>
      <c r="G72" s="54"/>
    </row>
    <row r="73" spans="1:32" ht="14.5" hidden="1" x14ac:dyDescent="0.35">
      <c r="A73" s="54"/>
      <c r="B73" s="58" t="s">
        <v>76</v>
      </c>
      <c r="C73" s="58"/>
      <c r="D73" s="58"/>
      <c r="E73" s="54"/>
      <c r="F73" s="54"/>
      <c r="G73" s="54"/>
    </row>
    <row r="74" spans="1:32" ht="14.5" hidden="1" x14ac:dyDescent="0.35">
      <c r="A74" s="54"/>
      <c r="B74" s="58" t="s">
        <v>114</v>
      </c>
      <c r="C74" s="58"/>
      <c r="D74" s="58"/>
      <c r="E74" s="54"/>
      <c r="F74" s="54"/>
      <c r="G74" s="54"/>
    </row>
    <row r="75" spans="1:32" ht="14.5" hidden="1" x14ac:dyDescent="0.35">
      <c r="A75" s="54" t="s">
        <v>115</v>
      </c>
      <c r="B75" s="54" t="s">
        <v>158</v>
      </c>
      <c r="C75" s="54" t="s">
        <v>58</v>
      </c>
      <c r="D75" s="54" t="s">
        <v>116</v>
      </c>
      <c r="E75" s="55">
        <v>60570</v>
      </c>
      <c r="F75" s="54"/>
      <c r="G75" s="54"/>
    </row>
    <row r="76" spans="1:32" ht="14.5" hidden="1" x14ac:dyDescent="0.35">
      <c r="A76" s="54"/>
      <c r="B76" s="54" t="s">
        <v>117</v>
      </c>
      <c r="C76" s="54" t="s">
        <v>69</v>
      </c>
      <c r="D76" s="54" t="s">
        <v>70</v>
      </c>
      <c r="E76" s="54"/>
      <c r="F76" s="54"/>
      <c r="G76" s="54"/>
    </row>
    <row r="77" spans="1:32" ht="14.5" hidden="1" x14ac:dyDescent="0.35">
      <c r="A77" s="54" t="s">
        <v>118</v>
      </c>
      <c r="B77" s="58" t="s">
        <v>159</v>
      </c>
      <c r="C77" s="58" t="s">
        <v>58</v>
      </c>
      <c r="D77" s="58" t="s">
        <v>119</v>
      </c>
      <c r="E77" s="54">
        <v>25248</v>
      </c>
      <c r="F77" s="54">
        <v>37123</v>
      </c>
      <c r="G77" s="54"/>
    </row>
    <row r="78" spans="1:32" ht="14.5" hidden="1" x14ac:dyDescent="0.35">
      <c r="A78" s="54"/>
      <c r="B78" s="58" t="s">
        <v>120</v>
      </c>
      <c r="C78" s="58" t="s">
        <v>69</v>
      </c>
      <c r="D78" s="58" t="s">
        <v>70</v>
      </c>
      <c r="E78" s="54"/>
      <c r="F78" s="54"/>
      <c r="G78" s="54"/>
    </row>
    <row r="79" spans="1:32" ht="14.5" hidden="1" x14ac:dyDescent="0.35">
      <c r="A79" s="54" t="s">
        <v>121</v>
      </c>
      <c r="B79" s="54" t="s">
        <v>160</v>
      </c>
      <c r="C79" s="54" t="s">
        <v>58</v>
      </c>
      <c r="D79" s="54" t="s">
        <v>123</v>
      </c>
      <c r="E79" s="54">
        <v>11838</v>
      </c>
      <c r="F79" s="54">
        <v>9149</v>
      </c>
      <c r="G79" s="54" t="s">
        <v>60</v>
      </c>
    </row>
    <row r="80" spans="1:32" ht="14.5" hidden="1" x14ac:dyDescent="0.35">
      <c r="A80" s="54"/>
      <c r="B80" s="54"/>
      <c r="C80" s="54"/>
      <c r="D80" s="54"/>
      <c r="E80" s="54"/>
      <c r="F80" s="54">
        <v>8517</v>
      </c>
      <c r="G80" s="54" t="s">
        <v>65</v>
      </c>
    </row>
    <row r="81" spans="1:7" ht="14.5" hidden="1" x14ac:dyDescent="0.35">
      <c r="A81" s="54"/>
      <c r="B81" s="54"/>
      <c r="C81" s="54"/>
      <c r="D81" s="54"/>
      <c r="E81" s="54"/>
      <c r="F81" s="54">
        <v>19424</v>
      </c>
      <c r="G81" s="54" t="s">
        <v>124</v>
      </c>
    </row>
    <row r="82" spans="1:7" ht="14.5" hidden="1" x14ac:dyDescent="0.35">
      <c r="A82" s="54" t="s">
        <v>125</v>
      </c>
      <c r="B82" s="58" t="s">
        <v>122</v>
      </c>
      <c r="C82" s="58" t="s">
        <v>58</v>
      </c>
      <c r="D82" s="58" t="s">
        <v>126</v>
      </c>
      <c r="E82" s="55">
        <v>33804</v>
      </c>
      <c r="F82" s="54">
        <v>23837</v>
      </c>
      <c r="G82" s="54"/>
    </row>
    <row r="83" spans="1:7" ht="14.5" hidden="1" x14ac:dyDescent="0.35">
      <c r="A83" s="54" t="s">
        <v>127</v>
      </c>
      <c r="B83" s="54" t="s">
        <v>122</v>
      </c>
      <c r="C83" s="54" t="s">
        <v>58</v>
      </c>
      <c r="D83" s="54" t="s">
        <v>128</v>
      </c>
      <c r="E83" s="54">
        <v>23312</v>
      </c>
      <c r="F83" s="54">
        <v>13778</v>
      </c>
      <c r="G83" s="54"/>
    </row>
    <row r="84" spans="1:7" ht="14.5" hidden="1" x14ac:dyDescent="0.35">
      <c r="A84" s="54" t="s">
        <v>129</v>
      </c>
      <c r="B84" s="58" t="s">
        <v>122</v>
      </c>
      <c r="C84" s="58" t="s">
        <v>58</v>
      </c>
      <c r="D84" s="58" t="s">
        <v>130</v>
      </c>
      <c r="E84" s="54">
        <v>16090</v>
      </c>
      <c r="F84" s="54">
        <v>19338</v>
      </c>
      <c r="G84" s="54"/>
    </row>
    <row r="85" spans="1:7" ht="14.5" hidden="1" x14ac:dyDescent="0.35">
      <c r="A85" s="54" t="s">
        <v>131</v>
      </c>
      <c r="B85" s="54" t="s">
        <v>122</v>
      </c>
      <c r="C85" s="54" t="s">
        <v>58</v>
      </c>
      <c r="D85" s="54" t="s">
        <v>132</v>
      </c>
      <c r="E85" s="54">
        <v>233</v>
      </c>
      <c r="F85" s="54">
        <v>10276</v>
      </c>
      <c r="G85" s="54" t="s">
        <v>60</v>
      </c>
    </row>
    <row r="86" spans="1:7" ht="14.5" hidden="1" x14ac:dyDescent="0.35">
      <c r="A86" s="54"/>
      <c r="B86" s="54"/>
      <c r="C86" s="54"/>
      <c r="D86" s="54"/>
      <c r="E86" s="54"/>
      <c r="F86" s="54">
        <v>11311</v>
      </c>
      <c r="G86" s="54" t="s">
        <v>124</v>
      </c>
    </row>
    <row r="87" spans="1:7" ht="14.5" hidden="1" x14ac:dyDescent="0.35">
      <c r="A87" s="54" t="s">
        <v>133</v>
      </c>
      <c r="B87" s="58" t="s">
        <v>134</v>
      </c>
      <c r="C87" s="58" t="s">
        <v>58</v>
      </c>
      <c r="D87" s="58" t="s">
        <v>135</v>
      </c>
      <c r="E87" s="55">
        <v>33804</v>
      </c>
      <c r="F87" s="54">
        <v>64078</v>
      </c>
      <c r="G87" s="54"/>
    </row>
    <row r="88" spans="1:7" ht="14.5" hidden="1" x14ac:dyDescent="0.35">
      <c r="A88" s="54"/>
      <c r="B88" s="58" t="s">
        <v>136</v>
      </c>
      <c r="C88" s="58"/>
      <c r="D88" s="58"/>
      <c r="E88" s="54"/>
      <c r="F88" s="54"/>
      <c r="G88" s="54"/>
    </row>
    <row r="89" spans="1:7" ht="14.5" hidden="1" x14ac:dyDescent="0.35">
      <c r="A89" s="54" t="s">
        <v>133</v>
      </c>
      <c r="B89" s="54" t="s">
        <v>122</v>
      </c>
      <c r="C89" s="54" t="s">
        <v>69</v>
      </c>
      <c r="D89" s="54" t="s">
        <v>70</v>
      </c>
      <c r="E89" s="54">
        <v>33804</v>
      </c>
      <c r="F89" s="54">
        <v>84371</v>
      </c>
      <c r="G89" s="54"/>
    </row>
    <row r="90" spans="1:7" ht="14.5" hidden="1" x14ac:dyDescent="0.35">
      <c r="A90" s="54" t="s">
        <v>137</v>
      </c>
      <c r="B90" s="58" t="s">
        <v>122</v>
      </c>
      <c r="C90" s="58" t="s">
        <v>58</v>
      </c>
      <c r="D90" s="58" t="s">
        <v>138</v>
      </c>
      <c r="E90" s="55">
        <v>33804</v>
      </c>
      <c r="F90" s="54"/>
      <c r="G90" s="54"/>
    </row>
    <row r="91" spans="1:7" ht="14.5" hidden="1" x14ac:dyDescent="0.35">
      <c r="A91" s="54" t="s">
        <v>139</v>
      </c>
      <c r="B91" s="54" t="s">
        <v>122</v>
      </c>
      <c r="C91" s="54" t="s">
        <v>58</v>
      </c>
      <c r="D91" s="54" t="s">
        <v>140</v>
      </c>
      <c r="E91" s="55">
        <v>33804</v>
      </c>
      <c r="F91" s="54"/>
      <c r="G91" s="54"/>
    </row>
    <row r="92" spans="1:7" ht="14.5" hidden="1" x14ac:dyDescent="0.35">
      <c r="A92" s="54" t="s">
        <v>141</v>
      </c>
      <c r="B92" s="58" t="s">
        <v>122</v>
      </c>
      <c r="C92" s="58" t="s">
        <v>58</v>
      </c>
      <c r="D92" s="58" t="s">
        <v>142</v>
      </c>
      <c r="E92" s="55">
        <v>33804</v>
      </c>
      <c r="F92" s="54"/>
      <c r="G92" s="54"/>
    </row>
    <row r="93" spans="1:7" ht="14.5" hidden="1" x14ac:dyDescent="0.35">
      <c r="A93" s="54" t="s">
        <v>143</v>
      </c>
      <c r="B93" s="54" t="s">
        <v>122</v>
      </c>
      <c r="C93" s="54" t="s">
        <v>58</v>
      </c>
      <c r="D93" s="54" t="s">
        <v>144</v>
      </c>
      <c r="E93" s="55">
        <v>33804</v>
      </c>
      <c r="F93" s="54"/>
      <c r="G93" s="54"/>
    </row>
    <row r="94" spans="1:7" ht="14.5" hidden="1" x14ac:dyDescent="0.35">
      <c r="A94" s="54" t="s">
        <v>145</v>
      </c>
      <c r="B94" s="58" t="s">
        <v>122</v>
      </c>
      <c r="C94" s="58" t="s">
        <v>58</v>
      </c>
      <c r="D94" s="58" t="s">
        <v>146</v>
      </c>
      <c r="E94" s="55">
        <v>33804</v>
      </c>
      <c r="F94" s="54"/>
      <c r="G94" s="54"/>
    </row>
    <row r="95" spans="1:7" ht="14.5" hidden="1" x14ac:dyDescent="0.35">
      <c r="A95" s="54" t="s">
        <v>147</v>
      </c>
      <c r="B95" s="54" t="s">
        <v>134</v>
      </c>
      <c r="C95" s="54" t="s">
        <v>58</v>
      </c>
      <c r="D95" s="54" t="s">
        <v>148</v>
      </c>
      <c r="E95" s="55">
        <v>33804</v>
      </c>
      <c r="F95" s="54"/>
      <c r="G95" s="54"/>
    </row>
    <row r="96" spans="1:7" ht="14.5" hidden="1" x14ac:dyDescent="0.35">
      <c r="A96" s="54"/>
      <c r="B96" s="54" t="s">
        <v>136</v>
      </c>
      <c r="C96" s="54"/>
      <c r="D96" s="54"/>
      <c r="E96" s="54"/>
      <c r="F96" s="54"/>
      <c r="G96" s="54"/>
    </row>
    <row r="97" spans="1:7" ht="14.5" hidden="1" x14ac:dyDescent="0.35">
      <c r="A97" s="54" t="s">
        <v>147</v>
      </c>
      <c r="B97" s="58" t="s">
        <v>122</v>
      </c>
      <c r="C97" s="58" t="s">
        <v>58</v>
      </c>
      <c r="D97" s="127" t="s">
        <v>172</v>
      </c>
      <c r="E97" s="55">
        <v>33804</v>
      </c>
      <c r="F97" s="54"/>
      <c r="G97" s="54"/>
    </row>
    <row r="98" spans="1:7" ht="14.5" hidden="1" x14ac:dyDescent="0.35">
      <c r="A98" s="54"/>
      <c r="B98" s="58" t="s">
        <v>150</v>
      </c>
      <c r="C98" s="58"/>
      <c r="D98" s="58"/>
    </row>
    <row r="99" spans="1:7" ht="14.5" hidden="1" x14ac:dyDescent="0.35">
      <c r="A99" s="54" t="s">
        <v>147</v>
      </c>
      <c r="B99" s="54" t="s">
        <v>122</v>
      </c>
      <c r="C99" s="54" t="s">
        <v>69</v>
      </c>
      <c r="D99" s="54" t="s">
        <v>70</v>
      </c>
    </row>
    <row r="100" spans="1:7" ht="14.5" hidden="1" x14ac:dyDescent="0.35">
      <c r="A100" s="54" t="s">
        <v>151</v>
      </c>
      <c r="B100" s="58" t="s">
        <v>122</v>
      </c>
      <c r="C100" s="58"/>
      <c r="D100" s="127" t="s">
        <v>149</v>
      </c>
      <c r="E100" s="55">
        <v>33804</v>
      </c>
    </row>
    <row r="101" spans="1:7" ht="14.5" hidden="1" x14ac:dyDescent="0.35">
      <c r="A101" s="54"/>
      <c r="B101" s="58" t="s">
        <v>152</v>
      </c>
      <c r="C101" s="58"/>
      <c r="D101" s="58"/>
    </row>
    <row r="102" spans="1:7" hidden="1" x14ac:dyDescent="0.25"/>
    <row r="103" spans="1:7" hidden="1" x14ac:dyDescent="0.25"/>
  </sheetData>
  <sheetProtection algorithmName="SHA-512" hashValue="eFeujw0y2GTIFA0xKXH0xZjL/Nko7/nA/w2R4NspZfMXaNlML5QLgRWZRX4LpN3tL6w9Aga1G9RbLOWfT66Fzw==" saltValue="Y6VIgccPTQEzoVCJ7rkZuA==" spinCount="100000" sheet="1" objects="1" scenarios="1"/>
  <sortState xmlns:xlrd2="http://schemas.microsoft.com/office/spreadsheetml/2017/richdata2" ref="O4:O13">
    <sortCondition ref="O4"/>
  </sortState>
  <hyperlinks>
    <hyperlink ref="U21" r:id="rId1" display="mailto:aschroeder@icfi.com" xr:uid="{00000000-0004-0000-0300-000000000000}"/>
    <hyperlink ref="U27" r:id="rId2" display="mailto:tb@climate-check.com" xr:uid="{00000000-0004-0000-0300-000001000000}"/>
    <hyperlink ref="U7" r:id="rId3" xr:uid="{00000000-0004-0000-0300-000002000000}"/>
    <hyperlink ref="U8" r:id="rId4" display="mailto:kenfryer7@gmail.com" xr:uid="{00000000-0004-0000-0300-000003000000}"/>
    <hyperlink ref="U4" r:id="rId5" display="mailto:bradley.saville@utoronto.ca" xr:uid="{00000000-0004-0000-0300-000004000000}"/>
    <hyperlink ref="U9" r:id="rId6" display="mailto:sporter@biofuelsconsulting.ca" xr:uid="{00000000-0004-0000-0300-000005000000}"/>
    <hyperlink ref="U6" r:id="rId7" display="mailto:dthompson@tecenv.com" xr:uid="{00000000-0004-0000-0300-000006000000}"/>
    <hyperlink ref="U5" r:id="rId8" display="mailto:Darren.achtymichuk@gmail.com" xr:uid="{00000000-0004-0000-0300-000007000000}"/>
  </hyperlinks>
  <pageMargins left="0.7" right="0.7" top="0.75" bottom="0.75" header="0.3" footer="0.3"/>
  <pageSetup orientation="portrait" r:id="rId9"/>
  <headerFooter>
    <oddFooter>&amp;L&amp;1#&amp;"Calibri"&amp;11&amp;K000000Classification: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FD70285662A44F9438CF31D33F47F2" ma:contentTypeVersion="3" ma:contentTypeDescription="Create a new document." ma:contentTypeScope="" ma:versionID="b1e27ddb38648ba11ca1c52190ba1339">
  <xsd:schema xmlns:xsd="http://www.w3.org/2001/XMLSchema" xmlns:xs="http://www.w3.org/2001/XMLSchema" xmlns:p="http://schemas.microsoft.com/office/2006/metadata/properties" xmlns:ns2="481801ea-4b12-4277-abc4-a54ecba1359b" xmlns:ns3="http://schemas.microsoft.com/sharepoint/v4" targetNamespace="http://schemas.microsoft.com/office/2006/metadata/properties" ma:root="true" ma:fieldsID="45d1a4f89005a8a5bf5525930d5c09f8" ns2:_="" ns3:_="">
    <xsd:import namespace="481801ea-4b12-4277-abc4-a54ecba1359b"/>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801ea-4b12-4277-abc4-a54ecba1359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481801ea-4b12-4277-abc4-a54ecba1359b">ACCOTHU5PDNJ-655183055-169761</_dlc_DocId>
    <_dlc_DocIdUrl xmlns="481801ea-4b12-4277-abc4-a54ecba1359b">
      <Url>https://aep1.sp.alberta.ca/Climate/ACCO/_layouts/15/DocIdRedir.aspx?ID=ACCOTHU5PDNJ-655183055-169761</Url>
      <Description>ACCOTHU5PDNJ-655183055-169761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26CFC5-F8C2-4A54-8B8B-8405442FF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801ea-4b12-4277-abc4-a54ecba1359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9B51AB-20D1-4B03-A082-EC217E171BDB}">
  <ds:schemaRef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purl.org/dc/dcmitype/"/>
    <ds:schemaRef ds:uri="481801ea-4b12-4277-abc4-a54ecba1359b"/>
    <ds:schemaRef ds:uri="http://purl.org/dc/terms/"/>
    <ds:schemaRef ds:uri="http://purl.org/dc/elements/1.1/"/>
    <ds:schemaRef ds:uri="http://schemas.microsoft.com/sharepoint/v4"/>
    <ds:schemaRef ds:uri="http://schemas.microsoft.com/office/2006/metadata/properties"/>
  </ds:schemaRefs>
</ds:datastoreItem>
</file>

<file path=customXml/itemProps3.xml><?xml version="1.0" encoding="utf-8"?>
<ds:datastoreItem xmlns:ds="http://schemas.openxmlformats.org/officeDocument/2006/customXml" ds:itemID="{503B8587-D440-4BB3-9009-31B3C27DE2EE}">
  <ds:schemaRefs>
    <ds:schemaRef ds:uri="http://schemas.microsoft.com/sharepoint/v3/contenttype/forms"/>
  </ds:schemaRefs>
</ds:datastoreItem>
</file>

<file path=customXml/itemProps4.xml><?xml version="1.0" encoding="utf-8"?>
<ds:datastoreItem xmlns:ds="http://schemas.openxmlformats.org/officeDocument/2006/customXml" ds:itemID="{A2CC7D42-65E4-445F-B418-988D22EDAE6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Instructions</vt:lpstr>
      <vt:lpstr>Section A2</vt:lpstr>
      <vt:lpstr>Section A1</vt:lpstr>
      <vt:lpstr>Configuration</vt:lpstr>
      <vt:lpstr>FuelProviders</vt:lpstr>
      <vt:lpstr>Pathway</vt:lpstr>
      <vt:lpstr>Pathways</vt:lpstr>
      <vt:lpstr>Types</vt:lpstr>
      <vt:lpstr>Validators</vt:lpstr>
      <vt:lpstr>Validators_FN</vt:lpstr>
      <vt:lpstr>Validators_LN</vt:lpstr>
    </vt:vector>
  </TitlesOfParts>
  <Company>Government of Alberta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Renewable Fuels Standard Regulation Consolidated Renewable Alcohol and Bio-based Diesel Validation Certificate Form v22.0</dc:title>
  <dc:subject>RFS Validation Certificate</dc:subject>
  <dc:creator>Alberta Environment and Protected Areas</dc:creator>
  <cp:keywords>Security Classification: PUBLIC</cp:keywords>
  <cp:lastPrinted>2022-12-09T21:15:46Z</cp:lastPrinted>
  <dcterms:created xsi:type="dcterms:W3CDTF">2010-11-02T18:02:23Z</dcterms:created>
  <dcterms:modified xsi:type="dcterms:W3CDTF">2024-10-01T14:45:27Z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0x010100DDFD70285662A44F9438CF31D33F47F2</vt:lpwstr>
  </property>
  <property fmtid="{D5CDD505-2E9C-101B-9397-08002B2CF9AE}" pid="4" name="_dlc_DocIdItemGuid">
    <vt:lpwstr>c5b39b8f-95d7-4123-83ed-3dd51c6137b8</vt:lpwstr>
  </property>
  <property fmtid="{D5CDD505-2E9C-101B-9397-08002B2CF9AE}" pid="5" name="MSIP_Label_60c3ebf9-3c2f-4745-a75f-55836bdb736f_Enabled">
    <vt:lpwstr>true</vt:lpwstr>
  </property>
  <property fmtid="{D5CDD505-2E9C-101B-9397-08002B2CF9AE}" pid="6" name="MSIP_Label_60c3ebf9-3c2f-4745-a75f-55836bdb736f_SetDate">
    <vt:lpwstr>2022-12-09T21:22:40Z</vt:lpwstr>
  </property>
  <property fmtid="{D5CDD505-2E9C-101B-9397-08002B2CF9AE}" pid="7" name="MSIP_Label_60c3ebf9-3c2f-4745-a75f-55836bdb736f_Method">
    <vt:lpwstr>Privileged</vt:lpwstr>
  </property>
  <property fmtid="{D5CDD505-2E9C-101B-9397-08002B2CF9AE}" pid="8" name="MSIP_Label_60c3ebf9-3c2f-4745-a75f-55836bdb736f_Name">
    <vt:lpwstr>Public</vt:lpwstr>
  </property>
  <property fmtid="{D5CDD505-2E9C-101B-9397-08002B2CF9AE}" pid="9" name="MSIP_Label_60c3ebf9-3c2f-4745-a75f-55836bdb736f_SiteId">
    <vt:lpwstr>2bb51c06-af9b-42c5-8bf5-3c3b7b10850b</vt:lpwstr>
  </property>
  <property fmtid="{D5CDD505-2E9C-101B-9397-08002B2CF9AE}" pid="10" name="MSIP_Label_60c3ebf9-3c2f-4745-a75f-55836bdb736f_ActionId">
    <vt:lpwstr>ca6f201f-9b21-40ee-9551-b5003c01c562</vt:lpwstr>
  </property>
  <property fmtid="{D5CDD505-2E9C-101B-9397-08002B2CF9AE}" pid="11" name="MSIP_Label_60c3ebf9-3c2f-4745-a75f-55836bdb736f_ContentBits">
    <vt:lpwstr>2</vt:lpwstr>
  </property>
</Properties>
</file>